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nero" sheetId="1" r:id="rId4"/>
    <sheet state="visible" name="Febrero" sheetId="2" r:id="rId5"/>
    <sheet state="visible" name="Marzo" sheetId="3" r:id="rId6"/>
    <sheet state="visible" name="Abril" sheetId="4" r:id="rId7"/>
    <sheet state="visible" name="Mayo" sheetId="5" r:id="rId8"/>
    <sheet state="visible" name="Junio" sheetId="6" r:id="rId9"/>
    <sheet state="visible" name="Julio" sheetId="7" r:id="rId10"/>
    <sheet state="visible" name="Agosto" sheetId="8" r:id="rId11"/>
    <sheet state="visible" name="Septiembre" sheetId="9" r:id="rId12"/>
    <sheet state="visible" name="Octubre" sheetId="10" r:id="rId13"/>
    <sheet state="visible" name="Noviembre" sheetId="11" r:id="rId14"/>
    <sheet state="visible" name="Diciembre" sheetId="12" r:id="rId15"/>
  </sheets>
  <definedNames>
    <definedName name="DaysAndWeeks">{0,1,2,3,4,5,6} + {0;1;2;3;4;5}*7</definedName>
    <definedName name="ColumnTitleRegion1..H12.10">Octubre!$B$3</definedName>
    <definedName name="ColumnTitleRegion1..H12.11">Noviembre!$B$3</definedName>
    <definedName name="ColumnTitleRegion2..C14.10">Octubre!$B$3</definedName>
    <definedName name="ColumnTitleRegion1..H12.2">Febrero!$B$3</definedName>
    <definedName name="ColumnTitleRegion1..H12.1">Enero!$B$3</definedName>
    <definedName name="ColumnTitleRegion2..C14.6">Junio!$B$3</definedName>
    <definedName name="ColumnTitleRegion2..C14.9">Septiembre!$B$3</definedName>
    <definedName name="ColumnTitleRegion2..C14.2">Febrero!$B$3</definedName>
    <definedName name="ColumnTitleRegion2..C14.3">Marzo!$B$3</definedName>
    <definedName name="ColumnTitleRegion2..C14.1">Enero!$B$3</definedName>
    <definedName name="ColumnTitleRegion1..H12.6">Junio!$B$3</definedName>
    <definedName name="ColumnTitleRegion1..H12.5">Mayo!$B$3</definedName>
    <definedName name="ColumnTitleRegion2..C14.12">Diciembre!$B$3</definedName>
    <definedName name="ColumnTitleRegion2..C14.4">Abril!$B$3</definedName>
    <definedName name="ColumnTitleRegion1..H12.12">Diciembre!$B$3</definedName>
    <definedName name="ColumnTitleRegion1..H12.3">Marzo!$B$3</definedName>
    <definedName name="RowTitleRegion1..K3">Enero!$K$4</definedName>
    <definedName name="ColumnTitleRegion2..C14.5">Mayo!$B$3</definedName>
    <definedName name="InicioDeLaSemana">Enero!$L$5</definedName>
    <definedName name="CalendarYear">Enero!$K$5</definedName>
    <definedName name="ColumnTitleRegion2..C14.8">Agosto!$B$3</definedName>
    <definedName name="ColumnTitleRegion2..C14.7">Julio!$B$3</definedName>
    <definedName name="ColumnTitleRegion1..H12.7">Julio!$B$3</definedName>
    <definedName name="ColumnTitleRegion2..C14.11">Noviembre!$B$3</definedName>
    <definedName name="ColumnTitleRegion1..H12.9">Septiembre!$B$3</definedName>
    <definedName name="ColumnTitleRegion1..H12.4">Abril!$B$3</definedName>
    <definedName name="ColumnTitleRegion1..H12.8">Agosto!$B$3</definedName>
  </definedNames>
  <calcPr/>
  <extLst>
    <ext uri="GoogleSheetsCustomDataVersion2">
      <go:sheetsCustomData xmlns:go="http://customooxmlschemas.google.com/" r:id="rId16" roundtripDataChecksum="oxh0vzQwXbxJb9ukNRyrZUt0WgitUEpXybqiSvKQumE="/>
    </ext>
  </extLst>
</workbook>
</file>

<file path=xl/sharedStrings.xml><?xml version="1.0" encoding="utf-8"?>
<sst xmlns="http://schemas.openxmlformats.org/spreadsheetml/2006/main" count="39" uniqueCount="15">
  <si>
    <t xml:space="preserve"> </t>
  </si>
  <si>
    <t>Configuración del calendario</t>
  </si>
  <si>
    <t>Año</t>
  </si>
  <si>
    <t>Inicio de la semana</t>
  </si>
  <si>
    <t>lunes</t>
  </si>
  <si>
    <t>Notas</t>
  </si>
  <si>
    <t>Capacitación      de la Plataforma  Estudiantil                    Modalidad Virtual</t>
  </si>
  <si>
    <t xml:space="preserve">Capacitación      de Atletismo  </t>
  </si>
  <si>
    <t>Capacitación      de Fútbol</t>
  </si>
  <si>
    <t>Capacitación      de Baloncesto</t>
  </si>
  <si>
    <t>Capacitación      de Voleibol</t>
  </si>
  <si>
    <t xml:space="preserve">Capacitación                Natación          </t>
  </si>
  <si>
    <t>Capacitación Gimnasia Artistica</t>
  </si>
  <si>
    <t>Capacitación              Karate</t>
  </si>
  <si>
    <t>Capacitación      Fútsal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</si>
</sst>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13">
    <font>
      <sz val="11.0"/>
      <color rgb="FF3F3F3F"/>
      <name val="Century Gothic"/>
      <scheme val="minor"/>
    </font>
    <font>
      <sz val="11.0"/>
      <color rgb="FF073763"/>
      <name val="Century Gothic"/>
    </font>
    <font>
      <sz val="11.0"/>
      <color rgb="FF262626"/>
      <name val="Century Gothic"/>
    </font>
    <font>
      <b/>
      <sz val="36.0"/>
      <color rgb="FF073763"/>
      <name val="Century Gothic"/>
    </font>
    <font>
      <sz val="35.0"/>
      <color rgb="FF262626"/>
      <name val="Century Gothic"/>
    </font>
    <font>
      <sz val="12.0"/>
      <color rgb="FF262626"/>
      <name val="Century Gothic"/>
    </font>
    <font>
      <sz val="12.0"/>
      <color theme="1"/>
      <name val="Century Gothic"/>
    </font>
    <font/>
    <font>
      <sz val="10.0"/>
      <color rgb="FF262626"/>
      <name val="Century Gothic"/>
    </font>
    <font>
      <b/>
      <sz val="12.0"/>
      <color theme="1"/>
      <name val="Century Gothic"/>
    </font>
    <font>
      <b/>
      <sz val="12.0"/>
      <color rgb="FF262626"/>
      <name val="Century Gothic"/>
    </font>
    <font>
      <color theme="1"/>
      <name val="Century Gothic"/>
    </font>
    <font>
      <b/>
      <sz val="11.0"/>
      <color rgb="FF262626"/>
      <name val="Century Gothic"/>
    </font>
  </fonts>
  <fills count="14">
    <fill>
      <patternFill patternType="none"/>
    </fill>
    <fill>
      <patternFill patternType="lightGray"/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C5E0B3"/>
        <bgColor rgb="FFC5E0B3"/>
      </patternFill>
    </fill>
    <fill>
      <patternFill patternType="solid">
        <fgColor rgb="FFEAD1DC"/>
        <bgColor rgb="FFEAD1DC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FCE5CD"/>
        <bgColor rgb="FFFCE5CD"/>
      </patternFill>
    </fill>
    <fill>
      <patternFill patternType="solid">
        <fgColor rgb="FFC9DAF8"/>
        <bgColor rgb="FFC9DAF8"/>
      </patternFill>
    </fill>
    <fill>
      <patternFill patternType="solid">
        <fgColor rgb="FFD9D2E9"/>
        <bgColor rgb="FFD9D2E9"/>
      </patternFill>
    </fill>
    <fill>
      <patternFill patternType="solid">
        <fgColor rgb="FFE6B8AF"/>
        <bgColor rgb="FFE6B8AF"/>
      </patternFill>
    </fill>
  </fills>
  <borders count="32">
    <border/>
    <border>
      <left/>
      <right style="thin">
        <color theme="0"/>
      </right>
      <top/>
      <bottom/>
    </border>
    <border>
      <left style="thin">
        <color theme="0"/>
      </left>
      <right style="thin">
        <color theme="0"/>
      </right>
      <top/>
      <bottom/>
    </border>
    <border>
      <left style="thin">
        <color theme="0"/>
      </left>
      <right/>
      <top/>
      <bottom/>
    </border>
    <border>
      <left/>
      <top/>
      <bottom/>
    </border>
    <border>
      <top/>
      <bottom/>
    </border>
    <border>
      <left style="thin">
        <color rgb="FFB4C6E7"/>
      </left>
      <right style="thin">
        <color rgb="FFB4C6E7"/>
      </right>
      <top style="thin">
        <color rgb="FFB4C6E7"/>
      </top>
    </border>
    <border>
      <right style="thin">
        <color rgb="FFB4C6E7"/>
      </right>
      <top style="thin">
        <color rgb="FFB4C6E7"/>
      </top>
    </border>
    <border>
      <left style="thin">
        <color rgb="FFB4C6E7"/>
      </left>
      <right style="thin">
        <color rgb="FFB4C6E7"/>
      </right>
      <top style="thin">
        <color rgb="FFB4C6E7"/>
      </top>
      <bottom style="thin">
        <color rgb="FFB4C6E7"/>
      </bottom>
    </border>
    <border>
      <left style="thin">
        <color rgb="FFB4C6E7"/>
      </left>
      <right style="thin">
        <color rgb="FFB4C6E7"/>
      </right>
      <bottom style="thin">
        <color rgb="FFB4C6E7"/>
      </bottom>
    </border>
    <border>
      <top style="thin">
        <color rgb="FFB4C6E7"/>
      </top>
    </border>
    <border>
      <bottom style="thin">
        <color rgb="FFB4C6E7"/>
      </bottom>
    </border>
    <border>
      <right style="thin">
        <color rgb="FFB4C6E7"/>
      </right>
      <bottom style="thin">
        <color rgb="FFB4C6E7"/>
      </bottom>
    </border>
    <border>
      <left style="thin">
        <color rgb="FF1E4E79"/>
      </left>
      <right style="thin">
        <color rgb="FF1E4E79"/>
      </right>
      <top style="thin">
        <color rgb="FF1E4E79"/>
      </top>
      <bottom style="thin">
        <color rgb="FF1E4E79"/>
      </bottom>
    </border>
    <border>
      <left style="thin">
        <color rgb="FF1E4E79"/>
      </left>
      <right style="thin">
        <color rgb="FF1E4E79"/>
      </right>
      <top style="thin">
        <color rgb="FF1E4E79"/>
      </top>
    </border>
    <border>
      <left style="thin">
        <color rgb="FF1E4E79"/>
      </left>
      <right style="thin">
        <color rgb="FF1E4E79"/>
      </right>
      <bottom style="thin">
        <color rgb="FF1E4E79"/>
      </bottom>
    </border>
    <border>
      <left style="thin">
        <color rgb="FF1E4E79"/>
      </left>
      <top style="thin">
        <color rgb="FF1E4E79"/>
      </top>
    </border>
    <border>
      <top style="thin">
        <color rgb="FF1E4E79"/>
      </top>
    </border>
    <border>
      <right style="thin">
        <color rgb="FF1E4E79"/>
      </right>
      <top style="thin">
        <color rgb="FF1E4E79"/>
      </top>
    </border>
    <border>
      <left style="thin">
        <color rgb="FF1E4E79"/>
      </left>
      <bottom style="thin">
        <color rgb="FF1E4E79"/>
      </bottom>
    </border>
    <border>
      <bottom style="thin">
        <color rgb="FF1E4E79"/>
      </bottom>
    </border>
    <border>
      <right style="thin">
        <color rgb="FF1E4E79"/>
      </right>
      <bottom style="thin">
        <color rgb="FF1E4E79"/>
      </bottom>
    </border>
    <border>
      <left style="thin">
        <color rgb="FF073763"/>
      </left>
      <right style="thin">
        <color rgb="FF073763"/>
      </right>
      <top style="thin">
        <color rgb="FF073763"/>
      </top>
      <bottom style="thin">
        <color rgb="FF073763"/>
      </bottom>
    </border>
    <border>
      <left style="thin">
        <color rgb="FF073763"/>
      </left>
      <right style="thin">
        <color rgb="FF073763"/>
      </right>
      <top style="thin">
        <color rgb="FF073763"/>
      </top>
    </border>
    <border>
      <left style="thin">
        <color rgb="FF073763"/>
      </left>
      <right style="thin">
        <color rgb="FF073763"/>
      </right>
      <bottom style="thin">
        <color rgb="FF073763"/>
      </bottom>
    </border>
    <border>
      <left style="thin">
        <color rgb="FF073763"/>
      </left>
      <top style="thin">
        <color rgb="FF073763"/>
      </top>
    </border>
    <border>
      <top style="thin">
        <color rgb="FF073763"/>
      </top>
    </border>
    <border>
      <right style="thin">
        <color rgb="FF073763"/>
      </right>
      <top style="thin">
        <color rgb="FF073763"/>
      </top>
    </border>
    <border>
      <left style="thin">
        <color rgb="FF073763"/>
      </left>
      <bottom style="thin">
        <color rgb="FF073763"/>
      </bottom>
    </border>
    <border>
      <bottom style="thin">
        <color rgb="FF073763"/>
      </bottom>
    </border>
    <border>
      <right style="thin">
        <color rgb="FF073763"/>
      </right>
      <bottom style="thin">
        <color rgb="FF073763"/>
      </bottom>
    </border>
    <border>
      <left style="thin">
        <color rgb="FF073763"/>
      </left>
      <right style="thin">
        <color rgb="FF073763"/>
      </right>
    </border>
  </borders>
  <cellStyleXfs count="1">
    <xf borderId="0" fillId="0" fontId="0" numFmtId="0" applyAlignment="1" applyFont="1"/>
  </cellStyleXfs>
  <cellXfs count="105">
    <xf borderId="0" fillId="0" fontId="0" numFmtId="0" xfId="0" applyAlignment="1" applyFont="1">
      <alignment readingOrder="0" shrinkToFit="0" vertical="top" wrapText="0"/>
    </xf>
    <xf borderId="0" fillId="0" fontId="1" numFmtId="0" xfId="0" applyAlignment="1" applyFont="1">
      <alignment vertical="top"/>
    </xf>
    <xf borderId="0" fillId="0" fontId="2" numFmtId="0" xfId="0" applyAlignment="1" applyFont="1">
      <alignment vertical="top"/>
    </xf>
    <xf borderId="0" fillId="0" fontId="3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4" numFmtId="0" xfId="0" applyAlignment="1" applyFont="1">
      <alignment horizontal="left" vertical="center"/>
    </xf>
    <xf borderId="0" fillId="0" fontId="5" numFmtId="0" xfId="0" applyAlignment="1" applyFont="1">
      <alignment horizontal="center" vertical="center"/>
    </xf>
    <xf borderId="1" fillId="2" fontId="6" numFmtId="0" xfId="0" applyAlignment="1" applyBorder="1" applyFill="1" applyFont="1">
      <alignment horizontal="center" vertical="center"/>
    </xf>
    <xf borderId="2" fillId="2" fontId="6" numFmtId="0" xfId="0" applyAlignment="1" applyBorder="1" applyFont="1">
      <alignment horizontal="center" vertical="center"/>
    </xf>
    <xf borderId="3" fillId="2" fontId="6" numFmtId="0" xfId="0" applyAlignment="1" applyBorder="1" applyFont="1">
      <alignment horizontal="center" vertical="center"/>
    </xf>
    <xf borderId="4" fillId="2" fontId="6" numFmtId="0" xfId="0" applyAlignment="1" applyBorder="1" applyFont="1">
      <alignment horizontal="center" vertical="center"/>
    </xf>
    <xf borderId="5" fillId="0" fontId="7" numFmtId="0" xfId="0" applyAlignment="1" applyBorder="1" applyFont="1">
      <alignment vertical="top"/>
    </xf>
    <xf borderId="0" fillId="0" fontId="5" numFmtId="0" xfId="0" applyAlignment="1" applyFont="1">
      <alignment horizontal="left" vertical="center"/>
    </xf>
    <xf borderId="6" fillId="0" fontId="5" numFmtId="164" xfId="0" applyAlignment="1" applyBorder="1" applyFont="1" applyNumberFormat="1">
      <alignment horizontal="right" vertical="bottom"/>
    </xf>
    <xf borderId="7" fillId="0" fontId="5" numFmtId="164" xfId="0" applyAlignment="1" applyBorder="1" applyFont="1" applyNumberFormat="1">
      <alignment horizontal="right" vertical="bottom"/>
    </xf>
    <xf borderId="8" fillId="0" fontId="2" numFmtId="0" xfId="0" applyAlignment="1" applyBorder="1" applyFont="1">
      <alignment horizontal="center" vertical="center"/>
    </xf>
    <xf borderId="0" fillId="0" fontId="8" numFmtId="0" xfId="0" applyAlignment="1" applyFont="1">
      <alignment horizontal="left" shrinkToFit="0" vertical="top" wrapText="1"/>
    </xf>
    <xf borderId="9" fillId="0" fontId="8" numFmtId="0" xfId="0" applyAlignment="1" applyBorder="1" applyFont="1">
      <alignment horizontal="left" shrinkToFit="0" vertical="top" wrapText="1"/>
    </xf>
    <xf borderId="6" fillId="0" fontId="5" numFmtId="164" xfId="0" applyAlignment="1" applyBorder="1" applyFont="1" applyNumberFormat="1">
      <alignment horizontal="right" shrinkToFit="0" vertical="center" wrapText="1"/>
    </xf>
    <xf borderId="6" fillId="0" fontId="5" numFmtId="164" xfId="0" applyAlignment="1" applyBorder="1" applyFont="1" applyNumberFormat="1">
      <alignment horizontal="right" vertical="center"/>
    </xf>
    <xf borderId="10" fillId="0" fontId="2" numFmtId="0" xfId="0" applyAlignment="1" applyBorder="1" applyFont="1">
      <alignment horizontal="left" shrinkToFit="0" vertical="center" wrapText="1"/>
    </xf>
    <xf borderId="10" fillId="0" fontId="7" numFmtId="0" xfId="0" applyAlignment="1" applyBorder="1" applyFont="1">
      <alignment vertical="top"/>
    </xf>
    <xf borderId="7" fillId="0" fontId="7" numFmtId="0" xfId="0" applyAlignment="1" applyBorder="1" applyFont="1">
      <alignment vertical="top"/>
    </xf>
    <xf borderId="11" fillId="0" fontId="8" numFmtId="0" xfId="0" applyAlignment="1" applyBorder="1" applyFont="1">
      <alignment horizontal="left" shrinkToFit="0" vertical="top" wrapText="1"/>
    </xf>
    <xf borderId="11" fillId="0" fontId="7" numFmtId="0" xfId="0" applyAlignment="1" applyBorder="1" applyFont="1">
      <alignment vertical="top"/>
    </xf>
    <xf borderId="12" fillId="0" fontId="7" numFmtId="0" xfId="0" applyAlignment="1" applyBorder="1" applyFont="1">
      <alignment vertical="top"/>
    </xf>
    <xf borderId="13" fillId="3" fontId="6" numFmtId="0" xfId="0" applyAlignment="1" applyBorder="1" applyFill="1" applyFont="1">
      <alignment horizontal="center" vertical="center"/>
    </xf>
    <xf borderId="14" fillId="0" fontId="5" numFmtId="164" xfId="0" applyAlignment="1" applyBorder="1" applyFont="1" applyNumberFormat="1">
      <alignment horizontal="right" vertical="bottom"/>
    </xf>
    <xf borderId="15" fillId="0" fontId="8" numFmtId="0" xfId="0" applyAlignment="1" applyBorder="1" applyFont="1">
      <alignment horizontal="left" shrinkToFit="0" vertical="top" wrapText="1"/>
    </xf>
    <xf borderId="14" fillId="0" fontId="5" numFmtId="164" xfId="0" applyAlignment="1" applyBorder="1" applyFont="1" applyNumberFormat="1">
      <alignment horizontal="right" shrinkToFit="0" vertical="center" wrapText="1"/>
    </xf>
    <xf borderId="14" fillId="0" fontId="5" numFmtId="164" xfId="0" applyAlignment="1" applyBorder="1" applyFont="1" applyNumberFormat="1">
      <alignment horizontal="right" vertical="center"/>
    </xf>
    <xf borderId="16" fillId="0" fontId="2" numFmtId="0" xfId="0" applyAlignment="1" applyBorder="1" applyFont="1">
      <alignment horizontal="left" shrinkToFit="0" vertical="center" wrapText="1"/>
    </xf>
    <xf borderId="17" fillId="0" fontId="7" numFmtId="0" xfId="0" applyAlignment="1" applyBorder="1" applyFont="1">
      <alignment vertical="top"/>
    </xf>
    <xf borderId="18" fillId="0" fontId="7" numFmtId="0" xfId="0" applyAlignment="1" applyBorder="1" applyFont="1">
      <alignment vertical="top"/>
    </xf>
    <xf borderId="19" fillId="0" fontId="8" numFmtId="0" xfId="0" applyAlignment="1" applyBorder="1" applyFont="1">
      <alignment horizontal="left" shrinkToFit="0" vertical="top" wrapText="1"/>
    </xf>
    <xf borderId="20" fillId="0" fontId="7" numFmtId="0" xfId="0" applyAlignment="1" applyBorder="1" applyFont="1">
      <alignment vertical="top"/>
    </xf>
    <xf borderId="21" fillId="0" fontId="7" numFmtId="0" xfId="0" applyAlignment="1" applyBorder="1" applyFont="1">
      <alignment vertical="top"/>
    </xf>
    <xf borderId="22" fillId="3" fontId="6" numFmtId="0" xfId="0" applyAlignment="1" applyBorder="1" applyFont="1">
      <alignment horizontal="center" vertical="center"/>
    </xf>
    <xf borderId="23" fillId="0" fontId="5" numFmtId="164" xfId="0" applyAlignment="1" applyBorder="1" applyFont="1" applyNumberFormat="1">
      <alignment horizontal="right" vertical="bottom"/>
    </xf>
    <xf borderId="24" fillId="0" fontId="5" numFmtId="164" xfId="0" applyAlignment="1" applyBorder="1" applyFont="1" applyNumberFormat="1">
      <alignment horizontal="right" vertical="bottom"/>
    </xf>
    <xf borderId="23" fillId="0" fontId="5" numFmtId="164" xfId="0" applyAlignment="1" applyBorder="1" applyFont="1" applyNumberFormat="1">
      <alignment horizontal="right" shrinkToFit="0" vertical="center" wrapText="1"/>
    </xf>
    <xf borderId="24" fillId="0" fontId="5" numFmtId="164" xfId="0" applyAlignment="1" applyBorder="1" applyFont="1" applyNumberFormat="1">
      <alignment horizontal="right" shrinkToFit="0" vertical="center" wrapText="1"/>
    </xf>
    <xf borderId="23" fillId="0" fontId="5" numFmtId="164" xfId="0" applyAlignment="1" applyBorder="1" applyFont="1" applyNumberFormat="1">
      <alignment horizontal="right" vertical="center"/>
    </xf>
    <xf borderId="24" fillId="0" fontId="5" numFmtId="164" xfId="0" applyAlignment="1" applyBorder="1" applyFont="1" applyNumberFormat="1">
      <alignment horizontal="right" vertical="center"/>
    </xf>
    <xf borderId="25" fillId="0" fontId="2" numFmtId="0" xfId="0" applyAlignment="1" applyBorder="1" applyFont="1">
      <alignment horizontal="left" shrinkToFit="0" vertical="center" wrapText="1"/>
    </xf>
    <xf borderId="26" fillId="0" fontId="2" numFmtId="0" xfId="0" applyAlignment="1" applyBorder="1" applyFont="1">
      <alignment horizontal="left" shrinkToFit="0" vertical="center" wrapText="1"/>
    </xf>
    <xf borderId="27" fillId="0" fontId="2" numFmtId="0" xfId="0" applyAlignment="1" applyBorder="1" applyFont="1">
      <alignment horizontal="left" shrinkToFit="0" vertical="center" wrapText="1"/>
    </xf>
    <xf borderId="28" fillId="0" fontId="2" numFmtId="0" xfId="0" applyAlignment="1" applyBorder="1" applyFont="1">
      <alignment horizontal="left" shrinkToFit="0" vertical="center" wrapText="1"/>
    </xf>
    <xf borderId="29" fillId="0" fontId="2" numFmtId="0" xfId="0" applyAlignment="1" applyBorder="1" applyFont="1">
      <alignment horizontal="left" shrinkToFit="0" vertical="center" wrapText="1"/>
    </xf>
    <xf borderId="30" fillId="0" fontId="2" numFmtId="0" xfId="0" applyAlignment="1" applyBorder="1" applyFont="1">
      <alignment horizontal="left" shrinkToFit="0" vertical="center" wrapText="1"/>
    </xf>
    <xf borderId="14" fillId="3" fontId="9" numFmtId="0" xfId="0" applyAlignment="1" applyBorder="1" applyFont="1">
      <alignment horizontal="center" vertical="center"/>
    </xf>
    <xf borderId="13" fillId="0" fontId="5" numFmtId="0" xfId="0" applyAlignment="1" applyBorder="1" applyFont="1">
      <alignment horizontal="center" vertical="center"/>
    </xf>
    <xf borderId="23" fillId="0" fontId="10" numFmtId="164" xfId="0" applyAlignment="1" applyBorder="1" applyFont="1" applyNumberFormat="1">
      <alignment horizontal="right" vertical="bottom"/>
    </xf>
    <xf borderId="24" fillId="0" fontId="10" numFmtId="164" xfId="0" applyAlignment="1" applyBorder="1" applyFont="1" applyNumberFormat="1">
      <alignment horizontal="right" vertical="bottom"/>
    </xf>
    <xf borderId="23" fillId="0" fontId="10" numFmtId="164" xfId="0" applyAlignment="1" applyBorder="1" applyFont="1" applyNumberFormat="1">
      <alignment horizontal="right" shrinkToFit="0" vertical="center" wrapText="1"/>
    </xf>
    <xf borderId="23" fillId="4" fontId="10" numFmtId="164" xfId="0" applyAlignment="1" applyBorder="1" applyFill="1" applyFont="1" applyNumberFormat="1">
      <alignment horizontal="right" shrinkToFit="0" vertical="center" wrapText="1"/>
    </xf>
    <xf borderId="24" fillId="0" fontId="10" numFmtId="164" xfId="0" applyAlignment="1" applyBorder="1" applyFont="1" applyNumberFormat="1">
      <alignment horizontal="right" shrinkToFit="0" vertical="center" wrapText="1"/>
    </xf>
    <xf borderId="24" fillId="5" fontId="2" numFmtId="0" xfId="0" applyAlignment="1" applyBorder="1" applyFill="1" applyFont="1">
      <alignment horizontal="center" shrinkToFit="0" vertical="center" wrapText="1"/>
    </xf>
    <xf borderId="24" fillId="6" fontId="2" numFmtId="0" xfId="0" applyAlignment="1" applyBorder="1" applyFill="1" applyFont="1">
      <alignment horizontal="center" shrinkToFit="0" vertical="center" wrapText="1"/>
    </xf>
    <xf borderId="23" fillId="0" fontId="10" numFmtId="164" xfId="0" applyAlignment="1" applyBorder="1" applyFont="1" applyNumberFormat="1">
      <alignment horizontal="right" vertical="center"/>
    </xf>
    <xf borderId="23" fillId="4" fontId="10" numFmtId="164" xfId="0" applyAlignment="1" applyBorder="1" applyFont="1" applyNumberFormat="1">
      <alignment horizontal="right" vertical="center"/>
    </xf>
    <xf borderId="24" fillId="0" fontId="10" numFmtId="164" xfId="0" applyAlignment="1" applyBorder="1" applyFont="1" applyNumberFormat="1">
      <alignment horizontal="right" vertical="center"/>
    </xf>
    <xf borderId="24" fillId="7" fontId="2" numFmtId="0" xfId="0" applyAlignment="1" applyBorder="1" applyFill="1" applyFont="1">
      <alignment horizontal="center" shrinkToFit="0" vertical="center" wrapText="1"/>
    </xf>
    <xf borderId="24" fillId="8" fontId="2" numFmtId="0" xfId="0" applyAlignment="1" applyBorder="1" applyFill="1" applyFont="1">
      <alignment horizontal="center" shrinkToFit="0" vertical="center" wrapText="1"/>
    </xf>
    <xf borderId="24" fillId="9" fontId="2" numFmtId="0" xfId="0" applyAlignment="1" applyBorder="1" applyFill="1" applyFont="1">
      <alignment horizontal="center" shrinkToFit="0" vertical="center" wrapText="1"/>
    </xf>
    <xf borderId="24" fillId="10" fontId="2" numFmtId="0" xfId="0" applyAlignment="1" applyBorder="1" applyFill="1" applyFont="1">
      <alignment horizontal="center" shrinkToFit="0" vertical="center" wrapText="1"/>
    </xf>
    <xf borderId="24" fillId="11" fontId="2" numFmtId="0" xfId="0" applyAlignment="1" applyBorder="1" applyFill="1" applyFont="1">
      <alignment horizontal="center" shrinkToFit="0" vertical="center" wrapText="1"/>
    </xf>
    <xf borderId="24" fillId="4" fontId="5" numFmtId="0" xfId="0" applyAlignment="1" applyBorder="1" applyFont="1">
      <alignment horizontal="center" shrinkToFit="0" vertical="center" wrapText="1"/>
    </xf>
    <xf borderId="24" fillId="12" fontId="5" numFmtId="0" xfId="0" applyAlignment="1" applyBorder="1" applyFill="1" applyFont="1">
      <alignment horizontal="center" shrinkToFit="0" vertical="center" wrapText="1"/>
    </xf>
    <xf borderId="23" fillId="8" fontId="10" numFmtId="164" xfId="0" applyAlignment="1" applyBorder="1" applyFont="1" applyNumberFormat="1">
      <alignment horizontal="right" shrinkToFit="0" vertical="center" wrapText="1"/>
    </xf>
    <xf borderId="23" fillId="8" fontId="10" numFmtId="164" xfId="0" applyAlignment="1" applyBorder="1" applyFont="1" applyNumberFormat="1">
      <alignment horizontal="right" vertical="center"/>
    </xf>
    <xf borderId="24" fillId="8" fontId="5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vertical="top"/>
    </xf>
    <xf borderId="24" fillId="13" fontId="2" numFmtId="0" xfId="0" applyAlignment="1" applyBorder="1" applyFill="1" applyFont="1">
      <alignment horizontal="center" shrinkToFit="0" vertical="center" wrapText="1"/>
    </xf>
    <xf borderId="24" fillId="8" fontId="5" numFmtId="164" xfId="0" applyAlignment="1" applyBorder="1" applyFont="1" applyNumberFormat="1">
      <alignment horizontal="right" vertical="center"/>
    </xf>
    <xf borderId="23" fillId="4" fontId="5" numFmtId="164" xfId="0" applyAlignment="1" applyBorder="1" applyFont="1" applyNumberFormat="1">
      <alignment horizontal="right" vertical="bottom"/>
    </xf>
    <xf borderId="24" fillId="4" fontId="5" numFmtId="164" xfId="0" applyAlignment="1" applyBorder="1" applyFont="1" applyNumberFormat="1">
      <alignment horizontal="right" vertical="bottom"/>
    </xf>
    <xf borderId="24" fillId="4" fontId="10" numFmtId="164" xfId="0" applyAlignment="1" applyBorder="1" applyFont="1" applyNumberFormat="1">
      <alignment horizontal="right" vertical="bottom"/>
    </xf>
    <xf borderId="23" fillId="4" fontId="5" numFmtId="164" xfId="0" applyAlignment="1" applyBorder="1" applyFont="1" applyNumberFormat="1">
      <alignment horizontal="right" shrinkToFit="0" vertical="center" wrapText="1"/>
    </xf>
    <xf borderId="24" fillId="4" fontId="10" numFmtId="164" xfId="0" applyAlignment="1" applyBorder="1" applyFont="1" applyNumberFormat="1">
      <alignment horizontal="right" shrinkToFit="0" vertical="center" wrapText="1"/>
    </xf>
    <xf borderId="23" fillId="4" fontId="5" numFmtId="164" xfId="0" applyAlignment="1" applyBorder="1" applyFont="1" applyNumberFormat="1">
      <alignment horizontal="right" vertical="center"/>
    </xf>
    <xf borderId="24" fillId="4" fontId="10" numFmtId="164" xfId="0" applyAlignment="1" applyBorder="1" applyFont="1" applyNumberFormat="1">
      <alignment horizontal="right" vertical="center"/>
    </xf>
    <xf borderId="24" fillId="5" fontId="2" numFmtId="0" xfId="0" applyAlignment="1" applyBorder="1" applyFont="1">
      <alignment horizontal="center" readingOrder="0" shrinkToFit="0" vertical="center" wrapText="1"/>
    </xf>
    <xf borderId="24" fillId="8" fontId="12" numFmtId="0" xfId="0" applyAlignment="1" applyBorder="1" applyFont="1">
      <alignment horizontal="center" shrinkToFit="0" vertical="center" wrapText="1"/>
    </xf>
    <xf borderId="24" fillId="0" fontId="10" numFmtId="0" xfId="0" applyAlignment="1" applyBorder="1" applyFont="1">
      <alignment horizontal="center" shrinkToFit="0" vertical="center" wrapText="1"/>
    </xf>
    <xf borderId="25" fillId="4" fontId="2" numFmtId="0" xfId="0" applyAlignment="1" applyBorder="1" applyFont="1">
      <alignment horizontal="left" shrinkToFit="0" vertical="center" wrapText="1"/>
    </xf>
    <xf borderId="26" fillId="4" fontId="2" numFmtId="0" xfId="0" applyAlignment="1" applyBorder="1" applyFont="1">
      <alignment horizontal="left" shrinkToFit="0" vertical="center" wrapText="1"/>
    </xf>
    <xf borderId="27" fillId="4" fontId="2" numFmtId="0" xfId="0" applyAlignment="1" applyBorder="1" applyFont="1">
      <alignment horizontal="left" shrinkToFit="0" vertical="center" wrapText="1"/>
    </xf>
    <xf borderId="24" fillId="4" fontId="5" numFmtId="164" xfId="0" applyAlignment="1" applyBorder="1" applyFont="1" applyNumberFormat="1">
      <alignment horizontal="right" shrinkToFit="0" vertical="center" wrapText="1"/>
    </xf>
    <xf borderId="28" fillId="4" fontId="2" numFmtId="0" xfId="0" applyAlignment="1" applyBorder="1" applyFont="1">
      <alignment horizontal="left" shrinkToFit="0" vertical="center" wrapText="1"/>
    </xf>
    <xf borderId="29" fillId="4" fontId="2" numFmtId="0" xfId="0" applyAlignment="1" applyBorder="1" applyFont="1">
      <alignment horizontal="left" shrinkToFit="0" vertical="center" wrapText="1"/>
    </xf>
    <xf borderId="30" fillId="4" fontId="2" numFmtId="0" xfId="0" applyAlignment="1" applyBorder="1" applyFont="1">
      <alignment horizontal="left" shrinkToFit="0" vertical="center" wrapText="1"/>
    </xf>
    <xf borderId="24" fillId="8" fontId="2" numFmtId="0" xfId="0" applyAlignment="1" applyBorder="1" applyFont="1">
      <alignment horizontal="center" readingOrder="0" shrinkToFit="0" vertical="center" wrapText="1"/>
    </xf>
    <xf borderId="23" fillId="8" fontId="5" numFmtId="164" xfId="0" applyAlignment="1" applyBorder="1" applyFont="1" applyNumberFormat="1">
      <alignment horizontal="right" shrinkToFit="0" vertical="center" wrapText="1"/>
    </xf>
    <xf borderId="24" fillId="8" fontId="5" numFmtId="164" xfId="0" applyAlignment="1" applyBorder="1" applyFont="1" applyNumberFormat="1">
      <alignment horizontal="right" shrinkToFit="0" vertical="center" wrapText="1"/>
    </xf>
    <xf borderId="23" fillId="8" fontId="5" numFmtId="164" xfId="0" applyAlignment="1" applyBorder="1" applyFont="1" applyNumberFormat="1">
      <alignment horizontal="right" vertical="center"/>
    </xf>
    <xf borderId="31" fillId="8" fontId="5" numFmtId="164" xfId="0" applyAlignment="1" applyBorder="1" applyFont="1" applyNumberFormat="1">
      <alignment horizontal="right" vertical="center"/>
    </xf>
    <xf borderId="31" fillId="8" fontId="12" numFmtId="0" xfId="0" applyAlignment="1" applyBorder="1" applyFont="1">
      <alignment horizontal="center" shrinkToFit="0" vertical="center" wrapText="1"/>
    </xf>
    <xf borderId="23" fillId="0" fontId="5" numFmtId="164" xfId="0" applyAlignment="1" applyBorder="1" applyFont="1" applyNumberFormat="1">
      <alignment horizontal="right" shrinkToFit="0" vertical="top" wrapText="1"/>
    </xf>
    <xf borderId="31" fillId="8" fontId="2" numFmtId="0" xfId="0" applyAlignment="1" applyBorder="1" applyFont="1">
      <alignment horizontal="center" shrinkToFit="0" vertical="center" wrapText="1"/>
    </xf>
    <xf borderId="31" fillId="8" fontId="5" numFmtId="0" xfId="0" applyAlignment="1" applyBorder="1" applyFont="1">
      <alignment horizontal="center" shrinkToFit="0" vertical="center" wrapText="1"/>
    </xf>
    <xf borderId="31" fillId="0" fontId="5" numFmtId="164" xfId="0" applyAlignment="1" applyBorder="1" applyFont="1" applyNumberFormat="1">
      <alignment horizontal="right" shrinkToFit="0" vertical="center" wrapText="1"/>
    </xf>
    <xf borderId="24" fillId="0" fontId="7" numFmtId="0" xfId="0" applyAlignment="1" applyBorder="1" applyFont="1">
      <alignment vertical="top"/>
    </xf>
    <xf borderId="24" fillId="8" fontId="2" numFmtId="0" xfId="0" applyAlignment="1" applyBorder="1" applyFont="1">
      <alignment horizontal="center" shrinkToFit="0" vertical="top" wrapText="1"/>
    </xf>
    <xf borderId="24" fillId="8" fontId="10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1">
    <dxf>
      <font>
        <color rgb="FF75707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238125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66675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entury Gothic"/>
        <a:ea typeface="Century Gothic"/>
        <a:cs typeface="Century Gothic"/>
      </a:majorFont>
      <a:minorFont>
        <a:latin typeface="Century Gothic"/>
        <a:ea typeface="Century Gothic"/>
        <a:cs typeface="Century Gothic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C6E7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10" width="8.63"/>
    <col customWidth="1" min="11" max="12" width="19.75"/>
    <col customWidth="1" min="13" max="26" width="8.75"/>
  </cols>
  <sheetData>
    <row r="1" ht="9.0" customHeight="1">
      <c r="A1" s="1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"Enero "&amp;CalendarYear</f>
        <v>Enero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7" t="str">
        <f>InicioDeLaSemana</f>
        <v>lunes</v>
      </c>
      <c r="C3" s="8" t="str">
        <f t="shared" ref="C3:H3" si="1">TEXT(C4,"dddd")</f>
        <v>martes</v>
      </c>
      <c r="D3" s="8" t="str">
        <f t="shared" si="1"/>
        <v>miércoles</v>
      </c>
      <c r="E3" s="8" t="str">
        <f t="shared" si="1"/>
        <v>jueves</v>
      </c>
      <c r="F3" s="8" t="str">
        <f t="shared" si="1"/>
        <v>viernes</v>
      </c>
      <c r="G3" s="8" t="str">
        <f t="shared" si="1"/>
        <v>sábado</v>
      </c>
      <c r="H3" s="9" t="str">
        <f t="shared" si="1"/>
        <v>domingo</v>
      </c>
      <c r="I3" s="6"/>
      <c r="J3" s="6"/>
      <c r="K3" s="10" t="s">
        <v>1</v>
      </c>
      <c r="L3" s="1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13">
        <f t="array" ref="B4:H4">DaysAndWeeks+DATE(CalendarYear,1,1)-WEEKDAY(DATE(CalendarYear,1,1),(InicioDeLaSemana="lunes")+1)+1</f>
        <v>46020</v>
      </c>
      <c r="C4" s="13">
        <v>46021.0</v>
      </c>
      <c r="D4" s="13">
        <v>46022.0</v>
      </c>
      <c r="E4" s="13">
        <v>46023.0</v>
      </c>
      <c r="F4" s="13">
        <v>46024.0</v>
      </c>
      <c r="G4" s="13">
        <v>46025.0</v>
      </c>
      <c r="H4" s="14">
        <v>46026.0</v>
      </c>
      <c r="I4" s="12"/>
      <c r="J4" s="12"/>
      <c r="K4" s="15" t="s">
        <v>2</v>
      </c>
      <c r="L4" s="15" t="s">
        <v>3</v>
      </c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17"/>
      <c r="C5" s="17"/>
      <c r="D5" s="17"/>
      <c r="E5" s="17"/>
      <c r="F5" s="17"/>
      <c r="G5" s="17"/>
      <c r="H5" s="17"/>
      <c r="I5" s="16"/>
      <c r="J5" s="16"/>
      <c r="K5" s="15">
        <v>2026.0</v>
      </c>
      <c r="L5" s="15" t="s">
        <v>4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18">
        <f t="array" ref="B6:H6">DaysAndWeeks+DATE(CalendarYear,1,1)-WEEKDAY(DATE(CalendarYear,1,1),(InicioDeLaSemana="lunes")+1)+8</f>
        <v>46027</v>
      </c>
      <c r="C6" s="18">
        <v>46028.0</v>
      </c>
      <c r="D6" s="18">
        <v>46029.0</v>
      </c>
      <c r="E6" s="18">
        <v>46030.0</v>
      </c>
      <c r="F6" s="18">
        <v>46031.0</v>
      </c>
      <c r="G6" s="18">
        <v>46032.0</v>
      </c>
      <c r="H6" s="18">
        <v>46033.0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17"/>
      <c r="C7" s="17"/>
      <c r="D7" s="17"/>
      <c r="E7" s="17"/>
      <c r="F7" s="17"/>
      <c r="G7" s="17"/>
      <c r="H7" s="17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19">
        <f t="array" ref="B8:H8">DaysAndWeeks+DATE(CalendarYear,1,1)-WEEKDAY(DATE(CalendarYear,1,1),(InicioDeLaSemana="lunes")+1)+15</f>
        <v>46034</v>
      </c>
      <c r="C8" s="19">
        <v>46035.0</v>
      </c>
      <c r="D8" s="19">
        <v>46036.0</v>
      </c>
      <c r="E8" s="19">
        <v>46037.0</v>
      </c>
      <c r="F8" s="19">
        <v>46038.0</v>
      </c>
      <c r="G8" s="19">
        <v>46039.0</v>
      </c>
      <c r="H8" s="19">
        <v>46040.0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17"/>
      <c r="C9" s="17"/>
      <c r="D9" s="17"/>
      <c r="E9" s="17"/>
      <c r="F9" s="17"/>
      <c r="G9" s="17"/>
      <c r="H9" s="17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18">
        <f t="array" ref="B10:H10">DaysAndWeeks+DATE(CalendarYear,1,1)-WEEKDAY(DATE(CalendarYear,1,1),(InicioDeLaSemana="lunes")+1)+22</f>
        <v>46041</v>
      </c>
      <c r="C10" s="18">
        <v>46042.0</v>
      </c>
      <c r="D10" s="18">
        <v>46043.0</v>
      </c>
      <c r="E10" s="18">
        <v>46044.0</v>
      </c>
      <c r="F10" s="18">
        <v>46045.0</v>
      </c>
      <c r="G10" s="18">
        <v>46046.0</v>
      </c>
      <c r="H10" s="18">
        <v>46047.0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19">
        <f t="array" ref="B12:H12">DaysAndWeeks+DATE(CalendarYear,1,1)-WEEKDAY(DATE(CalendarYear,1,1),(InicioDeLaSemana="lunes")+1)+29</f>
        <v>46048</v>
      </c>
      <c r="C12" s="19">
        <v>46049.0</v>
      </c>
      <c r="D12" s="19">
        <v>46050.0</v>
      </c>
      <c r="E12" s="19">
        <v>46051.0</v>
      </c>
      <c r="F12" s="19">
        <v>46052.0</v>
      </c>
      <c r="G12" s="19">
        <v>46053.0</v>
      </c>
      <c r="H12" s="19">
        <v>46054.0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17"/>
      <c r="C13" s="17"/>
      <c r="D13" s="17"/>
      <c r="E13" s="17"/>
      <c r="F13" s="17"/>
      <c r="G13" s="17"/>
      <c r="H13" s="17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18">
        <f t="array" ref="B14:C14">DaysAndWeeks+DATE(CalendarYear,1,1)-WEEKDAY(DATE(CalendarYear,1,1),(InicioDeLaSemana="lunes")+1)+36</f>
        <v>46055</v>
      </c>
      <c r="C14" s="18">
        <v>46056.0</v>
      </c>
      <c r="D14" s="20" t="s">
        <v>5</v>
      </c>
      <c r="E14" s="21"/>
      <c r="F14" s="21"/>
      <c r="G14" s="21"/>
      <c r="H14" s="2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17"/>
      <c r="C15" s="17"/>
      <c r="D15" s="23"/>
      <c r="E15" s="24"/>
      <c r="F15" s="24"/>
      <c r="G15" s="24"/>
      <c r="H15" s="25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">
    <mergeCell ref="B2:D2"/>
    <mergeCell ref="K3:L3"/>
    <mergeCell ref="D14:H14"/>
    <mergeCell ref="D15:H15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dataValidations>
    <dataValidation type="list" allowBlank="1" showInputMessage="1" prompt="Seleccione el día de inicio de la semana en esta celda. Presione ALT + Flecha abajo para abrir la lista desplegable, presione Flecha abajo y después ENTRAR para realizar la selección" sqref="L5">
      <formula1>"domingo,lunes"</formula1>
    </dataValidation>
  </dataValidations>
  <printOptions horizontalCentered="1"/>
  <pageMargins bottom="0.5" footer="0.0" header="0.0" left="0.25" right="0.25" top="0.5"/>
  <pageSetup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7CAAC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"Octubre "&amp;CalendarYear</f>
        <v>Octubre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6.5" customHeight="1">
      <c r="A4" s="12"/>
      <c r="B4" s="38">
        <f t="array" ref="B4:H4">DaysAndWeeks+DATE(CalendarYear,10,1)-WEEKDAY(DATE(CalendarYear,10,1),(InicioDeLaSemana="lunes")+1)+1</f>
        <v>46293</v>
      </c>
      <c r="C4" s="38">
        <v>46294.0</v>
      </c>
      <c r="D4" s="38">
        <v>46295.0</v>
      </c>
      <c r="E4" s="38">
        <v>46296.0</v>
      </c>
      <c r="F4" s="38">
        <v>46297.0</v>
      </c>
      <c r="G4" s="38">
        <v>46298.0</v>
      </c>
      <c r="H4" s="38">
        <v>46299.0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39"/>
      <c r="D5" s="39"/>
      <c r="E5" s="39"/>
      <c r="F5" s="71"/>
      <c r="G5" s="39"/>
      <c r="H5" s="39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5.0" customHeight="1">
      <c r="A6" s="12"/>
      <c r="B6" s="40">
        <f t="array" ref="B6:H6">DaysAndWeeks+DATE(CalendarYear,10,1)-WEEKDAY(DATE(CalendarYear,10,1),(InicioDeLaSemana="lunes")+1)+8</f>
        <v>46300</v>
      </c>
      <c r="C6" s="40">
        <v>46301.0</v>
      </c>
      <c r="D6" s="40">
        <v>46302.0</v>
      </c>
      <c r="E6" s="40">
        <v>46303.0</v>
      </c>
      <c r="F6" s="40">
        <v>46304.0</v>
      </c>
      <c r="G6" s="40">
        <v>46305.0</v>
      </c>
      <c r="H6" s="40">
        <v>46306.0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4.0" customHeight="1">
      <c r="A7" s="16"/>
      <c r="B7" s="63"/>
      <c r="C7" s="41"/>
      <c r="D7" s="63"/>
      <c r="E7" s="63"/>
      <c r="F7" s="41"/>
      <c r="G7" s="41"/>
      <c r="H7" s="41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8.0" customHeight="1">
      <c r="A8" s="12"/>
      <c r="B8" s="42">
        <f t="array" ref="B8:H8">DaysAndWeeks+DATE(CalendarYear,10,1)-WEEKDAY(DATE(CalendarYear,10,1),(InicioDeLaSemana="lunes")+1)+15</f>
        <v>46307</v>
      </c>
      <c r="C8" s="42">
        <v>46308.0</v>
      </c>
      <c r="D8" s="42">
        <v>46309.0</v>
      </c>
      <c r="E8" s="42">
        <v>46310.0</v>
      </c>
      <c r="F8" s="42">
        <v>46311.0</v>
      </c>
      <c r="G8" s="42">
        <v>46312.0</v>
      </c>
      <c r="H8" s="42">
        <v>46313.0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63"/>
      <c r="C9" s="71"/>
      <c r="D9" s="71"/>
      <c r="E9" s="71"/>
      <c r="F9" s="43"/>
      <c r="G9" s="43"/>
      <c r="H9" s="43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5.75" customHeight="1">
      <c r="A10" s="12"/>
      <c r="B10" s="98">
        <f t="array" ref="B10:H10">DaysAndWeeks+DATE(CalendarYear,10,1)-WEEKDAY(DATE(CalendarYear,10,1),(InicioDeLaSemana="lunes")+1)+22</f>
        <v>46314</v>
      </c>
      <c r="C10" s="40">
        <v>46315.0</v>
      </c>
      <c r="D10" s="40">
        <v>46316.0</v>
      </c>
      <c r="E10" s="40">
        <v>46317.0</v>
      </c>
      <c r="F10" s="40">
        <v>46318.0</v>
      </c>
      <c r="G10" s="40">
        <v>46319.0</v>
      </c>
      <c r="H10" s="40">
        <v>46320.0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28.5" customHeight="1">
      <c r="A11" s="16"/>
      <c r="B11" s="99"/>
      <c r="C11" s="100"/>
      <c r="D11" s="100"/>
      <c r="E11" s="100"/>
      <c r="F11" s="99"/>
      <c r="G11" s="100"/>
      <c r="H11" s="101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49.5" customHeight="1">
      <c r="A12" s="16"/>
      <c r="B12" s="63"/>
      <c r="C12" s="102"/>
      <c r="D12" s="102"/>
      <c r="E12" s="102"/>
      <c r="F12" s="102"/>
      <c r="G12" s="102"/>
      <c r="H12" s="102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18.0" customHeight="1">
      <c r="A13" s="12"/>
      <c r="B13" s="42">
        <f t="array" ref="B13:H13">DaysAndWeeks+DATE(CalendarYear,10,1)-WEEKDAY(DATE(CalendarYear,10,1),(InicioDeLaSemana="lunes")+1)+29</f>
        <v>46321</v>
      </c>
      <c r="C13" s="42">
        <v>46322.0</v>
      </c>
      <c r="D13" s="42">
        <v>46323.0</v>
      </c>
      <c r="E13" s="42">
        <v>46324.0</v>
      </c>
      <c r="F13" s="42">
        <v>46325.0</v>
      </c>
      <c r="G13" s="42">
        <v>46326.0</v>
      </c>
      <c r="H13" s="42">
        <v>46327.0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5.5" customHeight="1">
      <c r="A14" s="16"/>
      <c r="B14" s="43"/>
      <c r="C14" s="63"/>
      <c r="D14" s="63"/>
      <c r="E14" s="43"/>
      <c r="F14" s="43"/>
      <c r="G14" s="43"/>
      <c r="H14" s="43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4.0" customHeight="1">
      <c r="A15" s="12"/>
      <c r="B15" s="40">
        <f t="array" ref="B15:C15">DaysAndWeeks+DATE(CalendarYear,10,1)-WEEKDAY(DATE(CalendarYear,10,1),(InicioDeLaSemana="lunes")+1)+36</f>
        <v>46328</v>
      </c>
      <c r="C15" s="40">
        <v>46329.0</v>
      </c>
      <c r="D15" s="44" t="s">
        <v>5</v>
      </c>
      <c r="E15" s="45"/>
      <c r="F15" s="45"/>
      <c r="G15" s="45"/>
      <c r="H15" s="46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37.5" customHeight="1">
      <c r="A16" s="16"/>
      <c r="B16" s="41"/>
      <c r="C16" s="41"/>
      <c r="D16" s="47"/>
      <c r="E16" s="48"/>
      <c r="F16" s="48"/>
      <c r="G16" s="48"/>
      <c r="H16" s="49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6.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7">
    <mergeCell ref="B2:D2"/>
    <mergeCell ref="C11:C12"/>
    <mergeCell ref="D11:D12"/>
    <mergeCell ref="E11:E12"/>
    <mergeCell ref="F11:F12"/>
    <mergeCell ref="G11:G12"/>
    <mergeCell ref="H11:H12"/>
  </mergeCells>
  <conditionalFormatting sqref="B4:G4">
    <cfRule type="expression" dxfId="0" priority="1">
      <formula>DAY(B4)&gt;8</formula>
    </cfRule>
  </conditionalFormatting>
  <conditionalFormatting sqref="B13:H13 B15:C15">
    <cfRule type="expression" dxfId="0" priority="2">
      <formula>AND(DAY(B13)&gt;=1,DAY(B13)&lt;=15)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7CAAC"/>
    <pageSetUpPr fitToPage="1"/>
  </sheetPr>
  <sheetViews>
    <sheetView showGridLines="0" workbookViewId="0"/>
  </sheetViews>
  <sheetFormatPr customHeight="1" defaultColWidth="12.63" defaultRowHeight="15.0"/>
  <cols>
    <col customWidth="1" min="1" max="1" width="5.75"/>
    <col customWidth="1" min="2" max="2" width="18.88"/>
    <col customWidth="1" min="3" max="3" width="20.13"/>
    <col customWidth="1" min="4" max="4" width="19.38"/>
    <col customWidth="1" min="5" max="5" width="20.13"/>
    <col customWidth="1" min="6" max="6" width="19.38"/>
    <col customWidth="1" min="7" max="7" width="18.5"/>
    <col customWidth="1" min="8" max="8" width="18.75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"Noviembre "&amp;CalendarYear</f>
        <v>Noviembre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8.75" customHeight="1">
      <c r="A4" s="12"/>
      <c r="B4" s="38">
        <f t="array" ref="B4:H4">DaysAndWeeks+DATE(CalendarYear,11,1)-WEEKDAY(DATE(CalendarYear,11,1),(InicioDeLaSemana="lunes")+1)+1</f>
        <v>46321</v>
      </c>
      <c r="C4" s="38">
        <v>46322.0</v>
      </c>
      <c r="D4" s="38">
        <v>46323.0</v>
      </c>
      <c r="E4" s="38">
        <v>46324.0</v>
      </c>
      <c r="F4" s="38">
        <v>46325.0</v>
      </c>
      <c r="G4" s="38">
        <v>46326.0</v>
      </c>
      <c r="H4" s="38">
        <v>46327.0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39"/>
      <c r="D5" s="39"/>
      <c r="E5" s="39"/>
      <c r="F5" s="39"/>
      <c r="G5" s="39"/>
      <c r="H5" s="39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5.0" customHeight="1">
      <c r="A6" s="12"/>
      <c r="B6" s="40">
        <f t="array" ref="B6:H6">DaysAndWeeks+DATE(CalendarYear,11,1)-WEEKDAY(DATE(CalendarYear,11,1),(InicioDeLaSemana="lunes")+1)+8</f>
        <v>46328</v>
      </c>
      <c r="C6" s="40">
        <v>46329.0</v>
      </c>
      <c r="D6" s="40">
        <v>46330.0</v>
      </c>
      <c r="E6" s="40">
        <v>46331.0</v>
      </c>
      <c r="F6" s="40">
        <v>46332.0</v>
      </c>
      <c r="G6" s="40">
        <v>46333.0</v>
      </c>
      <c r="H6" s="40">
        <v>46334.0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63"/>
      <c r="C7" s="63"/>
      <c r="D7" s="94"/>
      <c r="E7" s="63"/>
      <c r="F7" s="94"/>
      <c r="G7" s="63"/>
      <c r="H7" s="63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6.5" customHeight="1">
      <c r="A8" s="12"/>
      <c r="B8" s="95">
        <f t="array" ref="B8:H8">DaysAndWeeks+DATE(CalendarYear,11,1)-WEEKDAY(DATE(CalendarYear,11,1),(InicioDeLaSemana="lunes")+1)+15</f>
        <v>46335</v>
      </c>
      <c r="C8" s="95">
        <v>46336.0</v>
      </c>
      <c r="D8" s="95">
        <v>46337.0</v>
      </c>
      <c r="E8" s="95">
        <v>46338.0</v>
      </c>
      <c r="F8" s="95">
        <v>46339.0</v>
      </c>
      <c r="G8" s="95">
        <v>46340.0</v>
      </c>
      <c r="H8" s="95">
        <v>46341.0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63"/>
      <c r="C9" s="63"/>
      <c r="D9" s="63"/>
      <c r="E9" s="63"/>
      <c r="F9" s="74"/>
      <c r="G9" s="74"/>
      <c r="H9" s="74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5.0" customHeight="1">
      <c r="A10" s="12"/>
      <c r="B10" s="40">
        <f t="array" ref="B10:H10">DaysAndWeeks+DATE(CalendarYear,11,1)-WEEKDAY(DATE(CalendarYear,11,1),(InicioDeLaSemana="lunes")+1)+22</f>
        <v>46342</v>
      </c>
      <c r="C10" s="40">
        <v>46343.0</v>
      </c>
      <c r="D10" s="40">
        <v>46344.0</v>
      </c>
      <c r="E10" s="40">
        <v>46345.0</v>
      </c>
      <c r="F10" s="40">
        <v>46346.0</v>
      </c>
      <c r="G10" s="40">
        <v>46347.0</v>
      </c>
      <c r="H10" s="40">
        <v>46348.0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48.0" customHeight="1">
      <c r="A11" s="16"/>
      <c r="B11" s="63"/>
      <c r="C11" s="94"/>
      <c r="D11" s="94"/>
      <c r="E11" s="94"/>
      <c r="F11" s="94"/>
      <c r="G11" s="103"/>
      <c r="H11" s="103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8.75" customHeight="1">
      <c r="A12" s="12"/>
      <c r="B12" s="42">
        <f t="array" ref="B12:H12">DaysAndWeeks+DATE(CalendarYear,11,1)-WEEKDAY(DATE(CalendarYear,11,1),(InicioDeLaSemana="lunes")+1)+29</f>
        <v>46349</v>
      </c>
      <c r="C12" s="95">
        <v>46350.0</v>
      </c>
      <c r="D12" s="95">
        <v>46351.0</v>
      </c>
      <c r="E12" s="95">
        <v>46352.0</v>
      </c>
      <c r="F12" s="95">
        <v>46353.0</v>
      </c>
      <c r="G12" s="95">
        <v>46354.0</v>
      </c>
      <c r="H12" s="95">
        <v>46355.0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43"/>
      <c r="C13" s="63"/>
      <c r="D13" s="63"/>
      <c r="E13" s="63"/>
      <c r="F13" s="74"/>
      <c r="G13" s="74"/>
      <c r="H13" s="74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16.5" customHeight="1">
      <c r="A14" s="12"/>
      <c r="B14" s="40">
        <f t="array" ref="B14:C14">DaysAndWeeks+DATE(CalendarYear,11,1)-WEEKDAY(DATE(CalendarYear,11,1),(InicioDeLaSemana="lunes")+1)+36</f>
        <v>46356</v>
      </c>
      <c r="C14" s="40">
        <v>46357.0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39.0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C6E7"/>
    <pageSetUpPr fitToPage="1"/>
  </sheetPr>
  <sheetViews>
    <sheetView showGridLines="0" workbookViewId="0"/>
  </sheetViews>
  <sheetFormatPr customHeight="1" defaultColWidth="12.63" defaultRowHeight="15.0"/>
  <cols>
    <col customWidth="1" min="1" max="1" width="5.88"/>
    <col customWidth="1" min="2" max="2" width="20.13"/>
    <col customWidth="1" min="3" max="3" width="20.5"/>
    <col customWidth="1" min="4" max="4" width="21.38"/>
    <col customWidth="1" min="5" max="5" width="22.0"/>
    <col customWidth="1" min="6" max="6" width="20.25"/>
    <col customWidth="1" min="7" max="8" width="21.88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"Diciembre "&amp;CalendarYear</f>
        <v>Diciembre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38">
        <f t="array" ref="B4:H4">DaysAndWeeks+DATE(CalendarYear,12,1)-WEEKDAY(DATE(CalendarYear,12,1),(InicioDeLaSemana="lunes")+1)+1</f>
        <v>46356</v>
      </c>
      <c r="C4" s="52">
        <v>46357.0</v>
      </c>
      <c r="D4" s="52">
        <v>46358.0</v>
      </c>
      <c r="E4" s="52">
        <v>46359.0</v>
      </c>
      <c r="F4" s="52">
        <v>46360.0</v>
      </c>
      <c r="G4" s="52">
        <v>46361.0</v>
      </c>
      <c r="H4" s="52">
        <v>46362.0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53"/>
      <c r="D5" s="53"/>
      <c r="E5" s="104"/>
      <c r="F5" s="104"/>
      <c r="G5" s="53"/>
      <c r="H5" s="53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54">
        <f t="array" ref="B6:H6">DaysAndWeeks+DATE(CalendarYear,12,1)-WEEKDAY(DATE(CalendarYear,12,1),(InicioDeLaSemana="lunes")+1)+8</f>
        <v>46363</v>
      </c>
      <c r="C6" s="54">
        <v>46364.0</v>
      </c>
      <c r="D6" s="54">
        <v>46365.0</v>
      </c>
      <c r="E6" s="54">
        <v>46366.0</v>
      </c>
      <c r="F6" s="54">
        <v>46367.0</v>
      </c>
      <c r="G6" s="54">
        <v>46368.0</v>
      </c>
      <c r="H6" s="54">
        <v>46369.0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56"/>
      <c r="C7" s="56"/>
      <c r="D7" s="56"/>
      <c r="E7" s="56"/>
      <c r="F7" s="56"/>
      <c r="G7" s="56"/>
      <c r="H7" s="5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59">
        <f t="array" ref="B8:H8">DaysAndWeeks+DATE(CalendarYear,12,1)-WEEKDAY(DATE(CalendarYear,12,1),(InicioDeLaSemana="lunes")+1)+15</f>
        <v>46370</v>
      </c>
      <c r="C8" s="59">
        <v>46371.0</v>
      </c>
      <c r="D8" s="59">
        <v>46372.0</v>
      </c>
      <c r="E8" s="59">
        <v>46373.0</v>
      </c>
      <c r="F8" s="59">
        <v>46374.0</v>
      </c>
      <c r="G8" s="59">
        <v>46375.0</v>
      </c>
      <c r="H8" s="59">
        <v>46376.0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61"/>
      <c r="C9" s="61"/>
      <c r="D9" s="61"/>
      <c r="E9" s="61"/>
      <c r="F9" s="61"/>
      <c r="G9" s="61"/>
      <c r="H9" s="6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54">
        <f t="array" ref="B10:H10">DaysAndWeeks+DATE(CalendarYear,12,1)-WEEKDAY(DATE(CalendarYear,12,1),(InicioDeLaSemana="lunes")+1)+22</f>
        <v>46377</v>
      </c>
      <c r="C10" s="54">
        <v>46378.0</v>
      </c>
      <c r="D10" s="54">
        <v>46379.0</v>
      </c>
      <c r="E10" s="54">
        <v>46380.0</v>
      </c>
      <c r="F10" s="54">
        <v>46381.0</v>
      </c>
      <c r="G10" s="54">
        <v>46382.0</v>
      </c>
      <c r="H10" s="54">
        <v>46383.0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56"/>
      <c r="C11" s="56"/>
      <c r="D11" s="56"/>
      <c r="E11" s="56"/>
      <c r="F11" s="56"/>
      <c r="G11" s="56"/>
      <c r="H11" s="5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59">
        <f t="array" ref="B12:H12">DaysAndWeeks+DATE(CalendarYear,12,1)-WEEKDAY(DATE(CalendarYear,12,1),(InicioDeLaSemana="lunes")+1)+29</f>
        <v>46384</v>
      </c>
      <c r="C12" s="59">
        <v>46385.0</v>
      </c>
      <c r="D12" s="59">
        <v>46386.0</v>
      </c>
      <c r="E12" s="59">
        <v>46387.0</v>
      </c>
      <c r="F12" s="42">
        <v>46388.0</v>
      </c>
      <c r="G12" s="42">
        <v>46389.0</v>
      </c>
      <c r="H12" s="42">
        <v>46390.0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61"/>
      <c r="C13" s="61"/>
      <c r="D13" s="61"/>
      <c r="E13" s="61"/>
      <c r="F13" s="43"/>
      <c r="G13" s="43"/>
      <c r="H13" s="4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40">
        <f t="array" ref="B14:C14">DaysAndWeeks+DATE(CalendarYear,12,1)-WEEKDAY(DATE(CalendarYear,12,1),(InicioDeLaSemana="lunes")+1)+36</f>
        <v>46391</v>
      </c>
      <c r="C14" s="40">
        <v>46392.0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C6E7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"Febrero "&amp;CalendarYear</f>
        <v>Febrero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7" t="str">
        <f>InicioDeLaSemana</f>
        <v>lunes</v>
      </c>
      <c r="C3" s="8" t="str">
        <f t="shared" ref="C3:H3" si="1">TEXT(C4,"dddd")</f>
        <v>martes</v>
      </c>
      <c r="D3" s="8" t="str">
        <f t="shared" si="1"/>
        <v>miércoles</v>
      </c>
      <c r="E3" s="8" t="str">
        <f t="shared" si="1"/>
        <v>jueves</v>
      </c>
      <c r="F3" s="8" t="str">
        <f t="shared" si="1"/>
        <v>viernes</v>
      </c>
      <c r="G3" s="8" t="str">
        <f t="shared" si="1"/>
        <v>sábado</v>
      </c>
      <c r="H3" s="9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13">
        <f t="array" ref="B4:H4">DaysAndWeeks+DATE(CalendarYear,2,1)-WEEKDAY(DATE(CalendarYear,2,1),(InicioDeLaSemana="lunes")+1)+1</f>
        <v>46048</v>
      </c>
      <c r="C4" s="13">
        <v>46049.0</v>
      </c>
      <c r="D4" s="13">
        <v>46050.0</v>
      </c>
      <c r="E4" s="13">
        <v>46051.0</v>
      </c>
      <c r="F4" s="13">
        <v>46052.0</v>
      </c>
      <c r="G4" s="13">
        <v>46053.0</v>
      </c>
      <c r="H4" s="14">
        <v>46054.0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17"/>
      <c r="C5" s="17"/>
      <c r="D5" s="17"/>
      <c r="E5" s="17"/>
      <c r="F5" s="17"/>
      <c r="G5" s="17"/>
      <c r="H5" s="17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18">
        <f t="array" ref="B6:H6">DaysAndWeeks+DATE(CalendarYear,2,1)-WEEKDAY(DATE(CalendarYear,2,1),(InicioDeLaSemana="lunes")+1)+8</f>
        <v>46055</v>
      </c>
      <c r="C6" s="18">
        <v>46056.0</v>
      </c>
      <c r="D6" s="18">
        <v>46057.0</v>
      </c>
      <c r="E6" s="18">
        <v>46058.0</v>
      </c>
      <c r="F6" s="18">
        <v>46059.0</v>
      </c>
      <c r="G6" s="18">
        <v>46060.0</v>
      </c>
      <c r="H6" s="18">
        <v>46061.0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17"/>
      <c r="C7" s="17"/>
      <c r="D7" s="17"/>
      <c r="E7" s="17"/>
      <c r="F7" s="17"/>
      <c r="G7" s="17"/>
      <c r="H7" s="17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19">
        <f t="array" ref="B8:H8">DaysAndWeeks+DATE(CalendarYear,2,1)-WEEKDAY(DATE(CalendarYear,2,1),(InicioDeLaSemana="lunes")+1)+15</f>
        <v>46062</v>
      </c>
      <c r="C8" s="19">
        <v>46063.0</v>
      </c>
      <c r="D8" s="19">
        <v>46064.0</v>
      </c>
      <c r="E8" s="19">
        <v>46065.0</v>
      </c>
      <c r="F8" s="19">
        <v>46066.0</v>
      </c>
      <c r="G8" s="19">
        <v>46067.0</v>
      </c>
      <c r="H8" s="19">
        <v>46068.0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17"/>
      <c r="C9" s="17"/>
      <c r="D9" s="17"/>
      <c r="E9" s="17"/>
      <c r="F9" s="17"/>
      <c r="G9" s="17"/>
      <c r="H9" s="17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18">
        <f t="array" ref="B10:H10">DaysAndWeeks+DATE(CalendarYear,2,1)-WEEKDAY(DATE(CalendarYear,2,1),(InicioDeLaSemana="lunes")+1)+22</f>
        <v>46069</v>
      </c>
      <c r="C10" s="18">
        <v>46070.0</v>
      </c>
      <c r="D10" s="18">
        <v>46071.0</v>
      </c>
      <c r="E10" s="18">
        <v>46072.0</v>
      </c>
      <c r="F10" s="18">
        <v>46073.0</v>
      </c>
      <c r="G10" s="18">
        <v>46074.0</v>
      </c>
      <c r="H10" s="18">
        <v>46075.0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19">
        <f t="array" ref="B12:H12">DaysAndWeeks+DATE(CalendarYear,2,1)-WEEKDAY(DATE(CalendarYear,2,1),(InicioDeLaSemana="lunes")+1)+29</f>
        <v>46076</v>
      </c>
      <c r="C12" s="19">
        <v>46077.0</v>
      </c>
      <c r="D12" s="19">
        <v>46078.0</v>
      </c>
      <c r="E12" s="19">
        <v>46079.0</v>
      </c>
      <c r="F12" s="19">
        <v>46080.0</v>
      </c>
      <c r="G12" s="19">
        <v>46081.0</v>
      </c>
      <c r="H12" s="19">
        <v>46082.0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17"/>
      <c r="C13" s="17"/>
      <c r="D13" s="17"/>
      <c r="E13" s="17"/>
      <c r="F13" s="17"/>
      <c r="G13" s="17"/>
      <c r="H13" s="17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18">
        <f t="array" ref="B14:C14">DaysAndWeeks+DATE(CalendarYear,2,1)-WEEKDAY(DATE(CalendarYear,2,1),(InicioDeLaSemana="lunes")+1)+36</f>
        <v>46083</v>
      </c>
      <c r="C14" s="18">
        <v>46084.0</v>
      </c>
      <c r="D14" s="20" t="s">
        <v>5</v>
      </c>
      <c r="E14" s="21"/>
      <c r="F14" s="21"/>
      <c r="G14" s="21"/>
      <c r="H14" s="2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17"/>
      <c r="C15" s="17"/>
      <c r="D15" s="23"/>
      <c r="E15" s="24"/>
      <c r="F15" s="24"/>
      <c r="G15" s="24"/>
      <c r="H15" s="25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B2:D2"/>
    <mergeCell ref="D14:H14"/>
    <mergeCell ref="D15:H15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5E0B3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"Marzo "&amp;CalendarYear</f>
        <v>Marzo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26" t="str">
        <f>InicioDeLaSemana</f>
        <v>lunes</v>
      </c>
      <c r="C3" s="26" t="str">
        <f t="shared" ref="C3:H3" si="1">TEXT(C4,"dddd")</f>
        <v>martes</v>
      </c>
      <c r="D3" s="26" t="str">
        <f t="shared" si="1"/>
        <v>miércoles</v>
      </c>
      <c r="E3" s="26" t="str">
        <f t="shared" si="1"/>
        <v>jueves</v>
      </c>
      <c r="F3" s="26" t="str">
        <f t="shared" si="1"/>
        <v>viernes</v>
      </c>
      <c r="G3" s="26" t="str">
        <f t="shared" si="1"/>
        <v>sábado</v>
      </c>
      <c r="H3" s="26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27">
        <f t="array" ref="B4:H4">DaysAndWeeks+DATE(CalendarYear,3,1)-WEEKDAY(DATE(CalendarYear,3,1),(InicioDeLaSemana="lunes")+1)+1</f>
        <v>46076</v>
      </c>
      <c r="C4" s="27">
        <v>46077.0</v>
      </c>
      <c r="D4" s="27">
        <v>46078.0</v>
      </c>
      <c r="E4" s="27">
        <v>46079.0</v>
      </c>
      <c r="F4" s="27">
        <v>46080.0</v>
      </c>
      <c r="G4" s="27">
        <v>46081.0</v>
      </c>
      <c r="H4" s="27">
        <v>46082.0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28"/>
      <c r="C5" s="28"/>
      <c r="D5" s="28"/>
      <c r="E5" s="28"/>
      <c r="F5" s="28"/>
      <c r="G5" s="28"/>
      <c r="H5" s="28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29">
        <f t="array" ref="B6:H6">DaysAndWeeks+DATE(CalendarYear,3,1)-WEEKDAY(DATE(CalendarYear,3,1),(InicioDeLaSemana="lunes")+1)+8</f>
        <v>46083</v>
      </c>
      <c r="C6" s="29">
        <v>46084.0</v>
      </c>
      <c r="D6" s="29">
        <v>46085.0</v>
      </c>
      <c r="E6" s="29">
        <v>46086.0</v>
      </c>
      <c r="F6" s="29">
        <v>46087.0</v>
      </c>
      <c r="G6" s="29">
        <v>46088.0</v>
      </c>
      <c r="H6" s="29">
        <v>46089.0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28"/>
      <c r="C7" s="28"/>
      <c r="D7" s="28"/>
      <c r="E7" s="28"/>
      <c r="F7" s="28"/>
      <c r="G7" s="28"/>
      <c r="H7" s="28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30">
        <f t="array" ref="B8:H8">DaysAndWeeks+DATE(CalendarYear,3,1)-WEEKDAY(DATE(CalendarYear,3,1),(InicioDeLaSemana="lunes")+1)+15</f>
        <v>46090</v>
      </c>
      <c r="C8" s="30">
        <v>46091.0</v>
      </c>
      <c r="D8" s="30">
        <v>46092.0</v>
      </c>
      <c r="E8" s="30">
        <v>46093.0</v>
      </c>
      <c r="F8" s="30">
        <v>46094.0</v>
      </c>
      <c r="G8" s="30">
        <v>46095.0</v>
      </c>
      <c r="H8" s="30">
        <v>46096.0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28"/>
      <c r="C9" s="28"/>
      <c r="D9" s="28"/>
      <c r="E9" s="28"/>
      <c r="F9" s="28"/>
      <c r="G9" s="28"/>
      <c r="H9" s="28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29">
        <f t="array" ref="B10:H10">DaysAndWeeks+DATE(CalendarYear,3,1)-WEEKDAY(DATE(CalendarYear,3,1),(InicioDeLaSemana="lunes")+1)+22</f>
        <v>46097</v>
      </c>
      <c r="C10" s="29">
        <v>46098.0</v>
      </c>
      <c r="D10" s="29">
        <v>46099.0</v>
      </c>
      <c r="E10" s="29">
        <v>46100.0</v>
      </c>
      <c r="F10" s="29">
        <v>46101.0</v>
      </c>
      <c r="G10" s="29">
        <v>46102.0</v>
      </c>
      <c r="H10" s="29">
        <v>46103.0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28"/>
      <c r="C11" s="28"/>
      <c r="D11" s="28"/>
      <c r="E11" s="28"/>
      <c r="F11" s="28"/>
      <c r="G11" s="28"/>
      <c r="H11" s="28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30">
        <f t="array" ref="B12:H12">DaysAndWeeks+DATE(CalendarYear,3,1)-WEEKDAY(DATE(CalendarYear,3,1),(InicioDeLaSemana="lunes")+1)+29</f>
        <v>46104</v>
      </c>
      <c r="C12" s="30">
        <v>46105.0</v>
      </c>
      <c r="D12" s="30">
        <v>46106.0</v>
      </c>
      <c r="E12" s="30">
        <v>46107.0</v>
      </c>
      <c r="F12" s="30">
        <v>46108.0</v>
      </c>
      <c r="G12" s="30">
        <v>46109.0</v>
      </c>
      <c r="H12" s="30">
        <v>46110.0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28"/>
      <c r="C13" s="28"/>
      <c r="D13" s="28"/>
      <c r="E13" s="28"/>
      <c r="F13" s="28"/>
      <c r="G13" s="28"/>
      <c r="H13" s="2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29">
        <f t="array" ref="B14:C14">DaysAndWeeks+DATE(CalendarYear,3,1)-WEEKDAY(DATE(CalendarYear,3,1),(InicioDeLaSemana="lunes")+1)+36</f>
        <v>46111</v>
      </c>
      <c r="C14" s="29">
        <v>46112.0</v>
      </c>
      <c r="D14" s="31" t="s">
        <v>5</v>
      </c>
      <c r="E14" s="32"/>
      <c r="F14" s="32"/>
      <c r="G14" s="32"/>
      <c r="H14" s="33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28"/>
      <c r="C15" s="28"/>
      <c r="D15" s="34"/>
      <c r="E15" s="35"/>
      <c r="F15" s="35"/>
      <c r="G15" s="35"/>
      <c r="H15" s="3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B2:D2"/>
    <mergeCell ref="D14:H14"/>
    <mergeCell ref="D15:H15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5E0B3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"Abril "&amp;CalendarYear</f>
        <v>Abril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38">
        <f t="array" ref="B4:H4">DaysAndWeeks+DATE(CalendarYear,4,1)-WEEKDAY(DATE(CalendarYear,4,1),(InicioDeLaSemana="lunes")+1)+1</f>
        <v>46111</v>
      </c>
      <c r="C4" s="38">
        <v>46112.0</v>
      </c>
      <c r="D4" s="38">
        <v>46113.0</v>
      </c>
      <c r="E4" s="38">
        <v>46114.0</v>
      </c>
      <c r="F4" s="38">
        <v>46115.0</v>
      </c>
      <c r="G4" s="38">
        <v>46116.0</v>
      </c>
      <c r="H4" s="38">
        <v>46117.0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39"/>
      <c r="D5" s="39"/>
      <c r="E5" s="39"/>
      <c r="F5" s="39"/>
      <c r="G5" s="39"/>
      <c r="H5" s="39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40">
        <f t="array" ref="B6:H6">DaysAndWeeks+DATE(CalendarYear,4,1)-WEEKDAY(DATE(CalendarYear,4,1),(InicioDeLaSemana="lunes")+1)+8</f>
        <v>46118</v>
      </c>
      <c r="C6" s="40">
        <v>46119.0</v>
      </c>
      <c r="D6" s="40">
        <v>46120.0</v>
      </c>
      <c r="E6" s="40">
        <v>46121.0</v>
      </c>
      <c r="F6" s="40">
        <v>46122.0</v>
      </c>
      <c r="G6" s="40">
        <v>46123.0</v>
      </c>
      <c r="H6" s="40">
        <v>46124.0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41"/>
      <c r="C7" s="41"/>
      <c r="D7" s="41"/>
      <c r="E7" s="41"/>
      <c r="F7" s="41"/>
      <c r="G7" s="41"/>
      <c r="H7" s="41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42">
        <f t="array" ref="B8:H8">DaysAndWeeks+DATE(CalendarYear,4,1)-WEEKDAY(DATE(CalendarYear,4,1),(InicioDeLaSemana="lunes")+1)+15</f>
        <v>46125</v>
      </c>
      <c r="C8" s="42">
        <v>46126.0</v>
      </c>
      <c r="D8" s="42">
        <v>46127.0</v>
      </c>
      <c r="E8" s="42">
        <v>46128.0</v>
      </c>
      <c r="F8" s="42">
        <v>46129.0</v>
      </c>
      <c r="G8" s="42">
        <v>46130.0</v>
      </c>
      <c r="H8" s="42">
        <v>46131.0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43"/>
      <c r="C9" s="43"/>
      <c r="D9" s="43"/>
      <c r="E9" s="43"/>
      <c r="F9" s="43"/>
      <c r="G9" s="43"/>
      <c r="H9" s="43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40">
        <f t="array" ref="B10:H10">DaysAndWeeks+DATE(CalendarYear,4,1)-WEEKDAY(DATE(CalendarYear,4,1),(InicioDeLaSemana="lunes")+1)+22</f>
        <v>46132</v>
      </c>
      <c r="C10" s="40">
        <v>46133.0</v>
      </c>
      <c r="D10" s="40">
        <v>46134.0</v>
      </c>
      <c r="E10" s="40">
        <v>46135.0</v>
      </c>
      <c r="F10" s="40">
        <v>46136.0</v>
      </c>
      <c r="G10" s="40">
        <v>46137.0</v>
      </c>
      <c r="H10" s="40">
        <v>46138.0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41"/>
      <c r="C11" s="41"/>
      <c r="D11" s="41"/>
      <c r="E11" s="41"/>
      <c r="F11" s="41"/>
      <c r="G11" s="41"/>
      <c r="H11" s="41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42">
        <f t="array" ref="B12:H12">DaysAndWeeks+DATE(CalendarYear,4,1)-WEEKDAY(DATE(CalendarYear,4,1),(InicioDeLaSemana="lunes")+1)+29</f>
        <v>46139</v>
      </c>
      <c r="C12" s="42">
        <v>46140.0</v>
      </c>
      <c r="D12" s="42">
        <v>46141.0</v>
      </c>
      <c r="E12" s="42">
        <v>46142.0</v>
      </c>
      <c r="F12" s="42">
        <v>46143.0</v>
      </c>
      <c r="G12" s="42">
        <v>46144.0</v>
      </c>
      <c r="H12" s="42">
        <v>46145.0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43"/>
      <c r="C13" s="43"/>
      <c r="D13" s="43"/>
      <c r="E13" s="43"/>
      <c r="F13" s="43"/>
      <c r="G13" s="43"/>
      <c r="H13" s="4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40">
        <f t="array" ref="B14:C14">DaysAndWeeks+DATE(CalendarYear,4,1)-WEEKDAY(DATE(CalendarYear,4,1),(InicioDeLaSemana="lunes")+1)+36</f>
        <v>46146</v>
      </c>
      <c r="C14" s="40">
        <v>46147.0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5E0B3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10" width="8.63"/>
    <col customWidth="1" min="11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"Mayo "&amp;CalendarYear</f>
        <v>Mayo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50" t="str">
        <f>InicioDeLaSemana</f>
        <v>lunes</v>
      </c>
      <c r="C3" s="50" t="str">
        <f t="shared" ref="C3:H3" si="1">TEXT(C4,"dddd")</f>
        <v>martes</v>
      </c>
      <c r="D3" s="50" t="str">
        <f t="shared" si="1"/>
        <v>miércoles</v>
      </c>
      <c r="E3" s="50" t="str">
        <f t="shared" si="1"/>
        <v>jueves</v>
      </c>
      <c r="F3" s="50" t="str">
        <f t="shared" si="1"/>
        <v>viernes</v>
      </c>
      <c r="G3" s="50" t="str">
        <f t="shared" si="1"/>
        <v>sábado</v>
      </c>
      <c r="H3" s="50" t="str">
        <f t="shared" si="1"/>
        <v>domingo</v>
      </c>
      <c r="I3" s="6"/>
      <c r="J3" s="6"/>
      <c r="K3" s="6"/>
      <c r="L3" s="6"/>
      <c r="M3" s="51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5.75" customHeight="1">
      <c r="A4" s="12"/>
      <c r="B4" s="38">
        <f t="array" ref="B4:H4">DaysAndWeeks+DATE(CalendarYear,5,1)-WEEKDAY(DATE(CalendarYear,5,1),(InicioDeLaSemana="lunes")+1)+1</f>
        <v>46139</v>
      </c>
      <c r="C4" s="38">
        <v>46140.0</v>
      </c>
      <c r="D4" s="38">
        <v>46141.0</v>
      </c>
      <c r="E4" s="38">
        <v>46142.0</v>
      </c>
      <c r="F4" s="52">
        <v>46143.0</v>
      </c>
      <c r="G4" s="52">
        <v>46144.0</v>
      </c>
      <c r="H4" s="52">
        <v>46145.0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45.0" customHeight="1">
      <c r="A5" s="16"/>
      <c r="B5" s="39"/>
      <c r="C5" s="39"/>
      <c r="D5" s="39"/>
      <c r="E5" s="39"/>
      <c r="F5" s="53"/>
      <c r="G5" s="53"/>
      <c r="H5" s="53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8.75" customHeight="1">
      <c r="A6" s="12"/>
      <c r="B6" s="54">
        <f t="array" ref="B6:H6">DaysAndWeeks+DATE(CalendarYear,5,1)-WEEKDAY(DATE(CalendarYear,5,1),(InicioDeLaSemana="lunes")+1)+8</f>
        <v>46146</v>
      </c>
      <c r="C6" s="54">
        <v>46147.0</v>
      </c>
      <c r="D6" s="55">
        <v>46148.0</v>
      </c>
      <c r="E6" s="54">
        <v>46149.0</v>
      </c>
      <c r="F6" s="54">
        <v>46150.0</v>
      </c>
      <c r="G6" s="54">
        <v>46151.0</v>
      </c>
      <c r="H6" s="54">
        <v>46152.0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72.0" customHeight="1">
      <c r="A7" s="16"/>
      <c r="B7" s="56"/>
      <c r="C7" s="57" t="s">
        <v>6</v>
      </c>
      <c r="D7" s="57" t="s">
        <v>6</v>
      </c>
      <c r="E7" s="58" t="s">
        <v>7</v>
      </c>
      <c r="F7" s="58" t="s">
        <v>7</v>
      </c>
      <c r="G7" s="56"/>
      <c r="H7" s="5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6.5" customHeight="1">
      <c r="A8" s="12"/>
      <c r="B8" s="59">
        <f t="array" ref="B8:H8">DaysAndWeeks+DATE(CalendarYear,5,1)-WEEKDAY(DATE(CalendarYear,5,1),(InicioDeLaSemana="lunes")+1)+15</f>
        <v>46153</v>
      </c>
      <c r="C8" s="59">
        <v>46154.0</v>
      </c>
      <c r="D8" s="59">
        <v>46155.0</v>
      </c>
      <c r="E8" s="59">
        <v>46156.0</v>
      </c>
      <c r="F8" s="60">
        <v>46157.0</v>
      </c>
      <c r="G8" s="59">
        <v>46158.0</v>
      </c>
      <c r="H8" s="59">
        <v>46159.0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61"/>
      <c r="C9" s="62" t="s">
        <v>8</v>
      </c>
      <c r="D9" s="63"/>
      <c r="E9" s="61"/>
      <c r="F9" s="64" t="s">
        <v>9</v>
      </c>
      <c r="G9" s="61"/>
      <c r="H9" s="6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54">
        <f t="array" ref="B10:H10">DaysAndWeeks+DATE(CalendarYear,5,1)-WEEKDAY(DATE(CalendarYear,5,1),(InicioDeLaSemana="lunes")+1)+22</f>
        <v>46160</v>
      </c>
      <c r="C10" s="54">
        <v>46161.0</v>
      </c>
      <c r="D10" s="54">
        <v>46162.0</v>
      </c>
      <c r="E10" s="54">
        <v>46163.0</v>
      </c>
      <c r="F10" s="54">
        <v>46164.0</v>
      </c>
      <c r="G10" s="54">
        <v>46165.0</v>
      </c>
      <c r="H10" s="54">
        <v>46166.0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56"/>
      <c r="C11" s="65" t="s">
        <v>10</v>
      </c>
      <c r="D11" s="63"/>
      <c r="E11" s="66" t="s">
        <v>11</v>
      </c>
      <c r="F11" s="56"/>
      <c r="G11" s="56"/>
      <c r="H11" s="5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59">
        <f t="array" ref="B12:H12">DaysAndWeeks+DATE(CalendarYear,5,1)-WEEKDAY(DATE(CalendarYear,5,1),(InicioDeLaSemana="lunes")+1)+29</f>
        <v>46167</v>
      </c>
      <c r="C12" s="59">
        <v>46168.0</v>
      </c>
      <c r="D12" s="59">
        <v>46169.0</v>
      </c>
      <c r="E12" s="59">
        <v>46170.0</v>
      </c>
      <c r="F12" s="59">
        <v>46171.0</v>
      </c>
      <c r="G12" s="59">
        <v>46172.0</v>
      </c>
      <c r="H12" s="59">
        <v>46173.0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67"/>
      <c r="C13" s="61"/>
      <c r="D13" s="61"/>
      <c r="E13" s="61"/>
      <c r="F13" s="63"/>
      <c r="G13" s="61"/>
      <c r="H13" s="61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40">
        <f t="array" ref="B14:C14">DaysAndWeeks+DATE(CalendarYear,5,1)-WEEKDAY(DATE(CalendarYear,5,1),(InicioDeLaSemana="lunes")+1)+36</f>
        <v>46174</v>
      </c>
      <c r="C14" s="40">
        <v>46175.0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598"/>
    <pageSetUpPr fitToPage="1"/>
  </sheetPr>
  <sheetViews>
    <sheetView showGridLines="0" workbookViewId="0"/>
  </sheetViews>
  <sheetFormatPr customHeight="1" defaultColWidth="12.63" defaultRowHeight="15.0"/>
  <cols>
    <col customWidth="1" min="1" max="1" width="7.0"/>
    <col customWidth="1" min="2" max="3" width="20.0"/>
    <col customWidth="1" min="4" max="4" width="18.63"/>
    <col customWidth="1" min="5" max="5" width="20.88"/>
    <col customWidth="1" min="6" max="6" width="20.13"/>
    <col customWidth="1" min="7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"Junio "&amp;CalendarYear</f>
        <v>Junio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7.25" customHeight="1">
      <c r="A4" s="12"/>
      <c r="B4" s="52">
        <f t="array" ref="B4:H4">DaysAndWeeks+DATE(CalendarYear,6,1)-WEEKDAY(DATE(CalendarYear,6,1),(InicioDeLaSemana="lunes")+1)+1</f>
        <v>46174</v>
      </c>
      <c r="C4" s="52">
        <v>46175.0</v>
      </c>
      <c r="D4" s="52">
        <v>46176.0</v>
      </c>
      <c r="E4" s="52">
        <v>46177.0</v>
      </c>
      <c r="F4" s="52">
        <v>46178.0</v>
      </c>
      <c r="G4" s="52">
        <v>46179.0</v>
      </c>
      <c r="H4" s="52">
        <v>46180.0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63"/>
      <c r="C5" s="53"/>
      <c r="D5" s="63"/>
      <c r="E5" s="63"/>
      <c r="F5" s="68" t="s">
        <v>12</v>
      </c>
      <c r="G5" s="53"/>
      <c r="H5" s="53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4.25" customHeight="1">
      <c r="A6" s="12"/>
      <c r="B6" s="54">
        <f t="array" ref="B6:H6">DaysAndWeeks+DATE(CalendarYear,6,1)-WEEKDAY(DATE(CalendarYear,6,1),(InicioDeLaSemana="lunes")+1)+8</f>
        <v>46181</v>
      </c>
      <c r="C6" s="54">
        <v>46182.0</v>
      </c>
      <c r="D6" s="69">
        <v>46183.0</v>
      </c>
      <c r="E6" s="54">
        <v>46184.0</v>
      </c>
      <c r="F6" s="54">
        <v>46185.0</v>
      </c>
      <c r="G6" s="54">
        <v>46186.0</v>
      </c>
      <c r="H6" s="54">
        <v>46187.0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63"/>
      <c r="C7" s="56"/>
      <c r="D7" s="63"/>
      <c r="E7" s="56"/>
      <c r="F7" s="56"/>
      <c r="G7" s="56"/>
      <c r="H7" s="5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8.0" customHeight="1">
      <c r="A8" s="12"/>
      <c r="B8" s="59">
        <f t="array" ref="B8:H8">DaysAndWeeks+DATE(CalendarYear,6,1)-WEEKDAY(DATE(CalendarYear,6,1),(InicioDeLaSemana="lunes")+1)+15</f>
        <v>46188</v>
      </c>
      <c r="C8" s="59">
        <v>46189.0</v>
      </c>
      <c r="D8" s="70">
        <v>46190.0</v>
      </c>
      <c r="E8" s="59">
        <v>46191.0</v>
      </c>
      <c r="F8" s="59">
        <v>46192.0</v>
      </c>
      <c r="G8" s="59">
        <v>46193.0</v>
      </c>
      <c r="H8" s="59">
        <v>46194.0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61"/>
      <c r="C9" s="61"/>
      <c r="D9" s="63"/>
      <c r="E9" s="61"/>
      <c r="F9" s="71"/>
      <c r="G9" s="61"/>
      <c r="H9" s="6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6.5" customHeight="1">
      <c r="A10" s="12"/>
      <c r="B10" s="54">
        <f t="array" ref="B10:H10">DaysAndWeeks+DATE(CalendarYear,6,1)-WEEKDAY(DATE(CalendarYear,6,1),(InicioDeLaSemana="lunes")+1)+22</f>
        <v>46195</v>
      </c>
      <c r="C10" s="54">
        <v>46196.0</v>
      </c>
      <c r="D10" s="54">
        <v>46197.0</v>
      </c>
      <c r="E10" s="54">
        <v>46198.0</v>
      </c>
      <c r="F10" s="54">
        <v>46199.0</v>
      </c>
      <c r="G10" s="54">
        <v>46200.0</v>
      </c>
      <c r="H10" s="54">
        <v>46201.0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56"/>
      <c r="C11" s="56"/>
      <c r="D11" s="56"/>
      <c r="E11" s="56"/>
      <c r="F11" s="63"/>
      <c r="G11" s="56"/>
      <c r="H11" s="5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59">
        <f t="array" ref="B12:H12">DaysAndWeeks+DATE(CalendarYear,6,1)-WEEKDAY(DATE(CalendarYear,6,1),(InicioDeLaSemana="lunes")+1)+29</f>
        <v>46202</v>
      </c>
      <c r="C12" s="59">
        <v>46203.0</v>
      </c>
      <c r="D12" s="42">
        <v>46204.0</v>
      </c>
      <c r="E12" s="42">
        <v>46205.0</v>
      </c>
      <c r="F12" s="42">
        <v>46206.0</v>
      </c>
      <c r="G12" s="42">
        <v>46207.0</v>
      </c>
      <c r="H12" s="42">
        <v>46208.0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61"/>
      <c r="C13" s="61"/>
      <c r="D13" s="43"/>
      <c r="E13" s="43"/>
      <c r="F13" s="43"/>
      <c r="G13" s="43"/>
      <c r="H13" s="4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40">
        <f t="array" ref="B14:C14">DaysAndWeeks+DATE(CalendarYear,6,1)-WEEKDAY(DATE(CalendarYear,6,1),(InicioDeLaSemana="lunes")+1)+36</f>
        <v>46209</v>
      </c>
      <c r="C14" s="40">
        <v>46210.0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598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7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"Julio "&amp;CalendarYear</f>
        <v>Julio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5.0" customHeight="1">
      <c r="A4" s="12"/>
      <c r="B4" s="38">
        <f t="array" ref="B4:H4">DaysAndWeeks+DATE(CalendarYear,7,1)-WEEKDAY(DATE(CalendarYear,7,1),(InicioDeLaSemana="lunes")+1)+1</f>
        <v>46202</v>
      </c>
      <c r="C4" s="38">
        <v>46203.0</v>
      </c>
      <c r="D4" s="52">
        <v>46204.0</v>
      </c>
      <c r="E4" s="52">
        <v>46205.0</v>
      </c>
      <c r="F4" s="52">
        <v>46206.0</v>
      </c>
      <c r="G4" s="52">
        <v>46207.0</v>
      </c>
      <c r="H4" s="52">
        <v>46208.0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39"/>
      <c r="D5" s="63"/>
      <c r="E5" s="71"/>
      <c r="F5" s="71"/>
      <c r="G5" s="53"/>
      <c r="H5" s="53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7.25" customHeight="1">
      <c r="A6" s="12"/>
      <c r="B6" s="54">
        <f t="array" ref="B6:H6">DaysAndWeeks+DATE(CalendarYear,7,1)-WEEKDAY(DATE(CalendarYear,7,1),(InicioDeLaSemana="lunes")+1)+8</f>
        <v>46209</v>
      </c>
      <c r="C6" s="54">
        <v>46210.0</v>
      </c>
      <c r="D6" s="54">
        <v>46211.0</v>
      </c>
      <c r="E6" s="54">
        <v>46212.0</v>
      </c>
      <c r="F6" s="54">
        <v>46213.0</v>
      </c>
      <c r="G6" s="54">
        <v>46214.0</v>
      </c>
      <c r="H6" s="54">
        <v>46215.0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71"/>
      <c r="C7" s="56"/>
      <c r="D7" s="56"/>
      <c r="E7" s="56"/>
      <c r="F7" s="56"/>
      <c r="G7" s="56"/>
      <c r="H7" s="5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6.5" customHeight="1">
      <c r="A8" s="12"/>
      <c r="B8" s="59">
        <f t="array" ref="B8:H8">DaysAndWeeks+DATE(CalendarYear,7,1)-WEEKDAY(DATE(CalendarYear,7,1),(InicioDeLaSemana="lunes")+1)+15</f>
        <v>46216</v>
      </c>
      <c r="C8" s="59">
        <v>46217.0</v>
      </c>
      <c r="D8" s="59">
        <v>46218.0</v>
      </c>
      <c r="E8" s="59">
        <v>46219.0</v>
      </c>
      <c r="F8" s="59">
        <v>46220.0</v>
      </c>
      <c r="G8" s="59">
        <v>46221.0</v>
      </c>
      <c r="H8" s="59">
        <v>46222.0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61"/>
      <c r="C9" s="61"/>
      <c r="D9" s="61"/>
      <c r="E9" s="61"/>
      <c r="F9" s="61"/>
      <c r="G9" s="61"/>
      <c r="H9" s="6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5.75" customHeight="1">
      <c r="A10" s="12"/>
      <c r="B10" s="54">
        <f t="array" ref="B10:H10">DaysAndWeeks+DATE(CalendarYear,7,1)-WEEKDAY(DATE(CalendarYear,7,1),(InicioDeLaSemana="lunes")+1)+22</f>
        <v>46223</v>
      </c>
      <c r="C10" s="54">
        <v>46224.0</v>
      </c>
      <c r="D10" s="54">
        <v>46225.0</v>
      </c>
      <c r="E10" s="54">
        <v>46226.0</v>
      </c>
      <c r="F10" s="54">
        <v>46227.0</v>
      </c>
      <c r="G10" s="54">
        <v>46228.0</v>
      </c>
      <c r="H10" s="54">
        <v>46229.0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63"/>
      <c r="C11" s="71"/>
      <c r="D11" s="56"/>
      <c r="E11" s="63"/>
      <c r="F11" s="56"/>
      <c r="G11" s="56"/>
      <c r="H11" s="5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5.75" customHeight="1">
      <c r="A12" s="12"/>
      <c r="B12" s="59">
        <f t="array" ref="B12:H12">DaysAndWeeks+DATE(CalendarYear,7,1)-WEEKDAY(DATE(CalendarYear,7,1),(InicioDeLaSemana="lunes")+1)+29</f>
        <v>46230</v>
      </c>
      <c r="C12" s="59">
        <v>46231.0</v>
      </c>
      <c r="D12" s="59">
        <v>46232.0</v>
      </c>
      <c r="E12" s="59">
        <v>46233.0</v>
      </c>
      <c r="F12" s="59">
        <v>46234.0</v>
      </c>
      <c r="G12" s="42">
        <v>46235.0</v>
      </c>
      <c r="H12" s="42">
        <v>46236.0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73" t="s">
        <v>13</v>
      </c>
      <c r="C13" s="63"/>
      <c r="D13" s="71"/>
      <c r="E13" s="71"/>
      <c r="F13" s="71"/>
      <c r="G13" s="74"/>
      <c r="H13" s="4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40">
        <f t="array" ref="B14:C14">DaysAndWeeks+DATE(CalendarYear,7,1)-WEEKDAY(DATE(CalendarYear,7,1),(InicioDeLaSemana="lunes")+1)+36</f>
        <v>46237</v>
      </c>
      <c r="C14" s="40">
        <v>46238.0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598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"Agosto "&amp;CalendarYear</f>
        <v>Agosto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75">
        <f t="array" ref="B4:H4">DaysAndWeeks+DATE(CalendarYear,8,1)-WEEKDAY(DATE(CalendarYear,8,1),(InicioDeLaSemana="lunes")+1)+1</f>
        <v>46230</v>
      </c>
      <c r="C4" s="75">
        <v>46231.0</v>
      </c>
      <c r="D4" s="75">
        <v>46232.0</v>
      </c>
      <c r="E4" s="75">
        <v>46233.0</v>
      </c>
      <c r="F4" s="75">
        <v>46234.0</v>
      </c>
      <c r="G4" s="75">
        <v>46235.0</v>
      </c>
      <c r="H4" s="75">
        <v>46236.0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76"/>
      <c r="C5" s="76"/>
      <c r="D5" s="76"/>
      <c r="E5" s="76"/>
      <c r="F5" s="76"/>
      <c r="G5" s="77"/>
      <c r="H5" s="77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78">
        <f t="array" ref="B6:H6">DaysAndWeeks+DATE(CalendarYear,8,1)-WEEKDAY(DATE(CalendarYear,8,1),(InicioDeLaSemana="lunes")+1)+8</f>
        <v>46237</v>
      </c>
      <c r="C6" s="78">
        <v>46238.0</v>
      </c>
      <c r="D6" s="78">
        <v>46239.0</v>
      </c>
      <c r="E6" s="78">
        <v>46240.0</v>
      </c>
      <c r="F6" s="78">
        <v>46241.0</v>
      </c>
      <c r="G6" s="78">
        <v>46242.0</v>
      </c>
      <c r="H6" s="78">
        <v>46243.0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79"/>
      <c r="C7" s="79"/>
      <c r="D7" s="79"/>
      <c r="E7" s="79"/>
      <c r="F7" s="71"/>
      <c r="G7" s="79"/>
      <c r="H7" s="79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80">
        <f t="array" ref="B8:H8">DaysAndWeeks+DATE(CalendarYear,8,1)-WEEKDAY(DATE(CalendarYear,8,1),(InicioDeLaSemana="lunes")+1)+15</f>
        <v>46244</v>
      </c>
      <c r="C8" s="80">
        <v>46245.0</v>
      </c>
      <c r="D8" s="80">
        <v>46246.0</v>
      </c>
      <c r="E8" s="80">
        <v>46247.0</v>
      </c>
      <c r="F8" s="80">
        <v>46248.0</v>
      </c>
      <c r="G8" s="80">
        <v>46249.0</v>
      </c>
      <c r="H8" s="80">
        <v>46250.0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71.25" customHeight="1">
      <c r="A9" s="16"/>
      <c r="B9" s="81"/>
      <c r="C9" s="63"/>
      <c r="D9" s="63"/>
      <c r="E9" s="63"/>
      <c r="F9" s="81"/>
      <c r="G9" s="81"/>
      <c r="H9" s="8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75" customHeight="1">
      <c r="A10" s="12"/>
      <c r="B10" s="78">
        <f t="array" ref="B10:H10">DaysAndWeeks+DATE(CalendarYear,8,1)-WEEKDAY(DATE(CalendarYear,8,1),(InicioDeLaSemana="lunes")+1)+22</f>
        <v>46251</v>
      </c>
      <c r="C10" s="78">
        <v>46252.0</v>
      </c>
      <c r="D10" s="78">
        <v>46253.0</v>
      </c>
      <c r="E10" s="78">
        <v>46254.0</v>
      </c>
      <c r="F10" s="78">
        <v>46255.0</v>
      </c>
      <c r="G10" s="78">
        <v>46256.0</v>
      </c>
      <c r="H10" s="78">
        <v>46257.0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63"/>
      <c r="C11" s="63"/>
      <c r="D11" s="79"/>
      <c r="E11" s="79"/>
      <c r="F11" s="82" t="s">
        <v>14</v>
      </c>
      <c r="G11" s="79"/>
      <c r="H11" s="79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80">
        <f t="array" ref="B12:H12">DaysAndWeeks+DATE(CalendarYear,8,1)-WEEKDAY(DATE(CalendarYear,8,1),(InicioDeLaSemana="lunes")+1)+29</f>
        <v>46258</v>
      </c>
      <c r="C12" s="80">
        <v>46259.0</v>
      </c>
      <c r="D12" s="80">
        <v>46260.0</v>
      </c>
      <c r="E12" s="80">
        <v>46261.0</v>
      </c>
      <c r="F12" s="80">
        <v>46262.0</v>
      </c>
      <c r="G12" s="80">
        <v>46263.0</v>
      </c>
      <c r="H12" s="80">
        <v>46264.0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81"/>
      <c r="C13" s="63"/>
      <c r="D13" s="83"/>
      <c r="E13" s="71"/>
      <c r="F13" s="71"/>
      <c r="G13" s="84"/>
      <c r="H13" s="84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78">
        <f t="array" ref="B14:C14">DaysAndWeeks+DATE(CalendarYear,8,1)-WEEKDAY(DATE(CalendarYear,8,1),(InicioDeLaSemana="lunes")+1)+36</f>
        <v>46265</v>
      </c>
      <c r="C14" s="78">
        <v>46266.0</v>
      </c>
      <c r="D14" s="85" t="s">
        <v>5</v>
      </c>
      <c r="E14" s="86"/>
      <c r="F14" s="86"/>
      <c r="G14" s="86"/>
      <c r="H14" s="87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79"/>
      <c r="C15" s="88"/>
      <c r="D15" s="89"/>
      <c r="E15" s="90"/>
      <c r="F15" s="90"/>
      <c r="G15" s="90"/>
      <c r="H15" s="91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7CAAC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5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96.0" customHeight="1">
      <c r="A2" s="2"/>
      <c r="B2" s="3" t="str">
        <f>"Septiembre "&amp;CalendarYear</f>
        <v>Septiembre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ht="24.0" customHeight="1">
      <c r="A4" s="12"/>
      <c r="B4" s="38">
        <f t="array" ref="B4:H4">DaysAndWeeks+DATE(CalendarYear,9,1)-WEEKDAY(DATE(CalendarYear,9,1),(InicioDeLaSemana="lunes")+1)+1</f>
        <v>46265</v>
      </c>
      <c r="C4" s="38">
        <v>46266.0</v>
      </c>
      <c r="D4" s="38">
        <v>46267.0</v>
      </c>
      <c r="E4" s="38">
        <v>46268.0</v>
      </c>
      <c r="F4" s="38">
        <v>46269.0</v>
      </c>
      <c r="G4" s="38">
        <v>46270.0</v>
      </c>
      <c r="H4" s="38">
        <v>46271.0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ht="55.5" customHeight="1">
      <c r="A5" s="16"/>
      <c r="B5" s="39"/>
      <c r="C5" s="92"/>
      <c r="D5" s="39"/>
      <c r="E5" s="39"/>
      <c r="F5" s="39"/>
      <c r="G5" s="39"/>
      <c r="H5" s="39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 ht="18.0" customHeight="1">
      <c r="A6" s="12"/>
      <c r="B6" s="40">
        <f t="array" ref="B6:H6">DaysAndWeeks+DATE(CalendarYear,9,1)-WEEKDAY(DATE(CalendarYear,9,1),(InicioDeLaSemana="lunes")+1)+8</f>
        <v>46272</v>
      </c>
      <c r="C6" s="40">
        <v>46273.0</v>
      </c>
      <c r="D6" s="93">
        <v>46274.0</v>
      </c>
      <c r="E6" s="93">
        <v>46275.0</v>
      </c>
      <c r="F6" s="93">
        <v>46276.0</v>
      </c>
      <c r="G6" s="40">
        <v>46277.0</v>
      </c>
      <c r="H6" s="40">
        <v>46278.0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ht="55.5" customHeight="1">
      <c r="A7" s="16"/>
      <c r="B7" s="63"/>
      <c r="C7" s="71"/>
      <c r="D7" s="63"/>
      <c r="E7" s="63"/>
      <c r="F7" s="94"/>
      <c r="G7" s="41"/>
      <c r="H7" s="41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ht="18.0" customHeight="1">
      <c r="A8" s="12"/>
      <c r="B8" s="42">
        <f t="array" ref="B8:H8">DaysAndWeeks+DATE(CalendarYear,9,1)-WEEKDAY(DATE(CalendarYear,9,1),(InicioDeLaSemana="lunes")+1)+15</f>
        <v>46279</v>
      </c>
      <c r="C8" s="42">
        <v>46280.0</v>
      </c>
      <c r="D8" s="95">
        <v>46281.0</v>
      </c>
      <c r="E8" s="95">
        <v>46282.0</v>
      </c>
      <c r="F8" s="95">
        <v>46283.0</v>
      </c>
      <c r="G8" s="42">
        <v>46284.0</v>
      </c>
      <c r="H8" s="42">
        <v>46285.0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ht="55.5" customHeight="1">
      <c r="A9" s="16"/>
      <c r="B9" s="63"/>
      <c r="C9" s="96"/>
      <c r="D9" s="96"/>
      <c r="E9" s="96"/>
      <c r="F9" s="97"/>
      <c r="G9" s="96"/>
      <c r="H9" s="9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ht="24.0" customHeight="1">
      <c r="A10" s="12"/>
      <c r="B10" s="40">
        <f t="array" ref="B10:H10">DaysAndWeeks+DATE(CalendarYear,9,1)-WEEKDAY(DATE(CalendarYear,9,1),(InicioDeLaSemana="lunes")+1)+22</f>
        <v>46286</v>
      </c>
      <c r="C10" s="40">
        <v>46287.0</v>
      </c>
      <c r="D10" s="93">
        <v>46288.0</v>
      </c>
      <c r="E10" s="93">
        <v>46289.0</v>
      </c>
      <c r="F10" s="93">
        <v>46290.0</v>
      </c>
      <c r="G10" s="40">
        <v>46291.0</v>
      </c>
      <c r="H10" s="40">
        <v>46292.0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ht="55.5" customHeight="1">
      <c r="A11" s="16"/>
      <c r="B11" s="41"/>
      <c r="C11" s="41"/>
      <c r="D11" s="94"/>
      <c r="E11" s="63"/>
      <c r="F11" s="63"/>
      <c r="G11" s="41"/>
      <c r="H11" s="41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ht="24.0" customHeight="1">
      <c r="A12" s="12"/>
      <c r="B12" s="42">
        <f t="array" ref="B12:H12">DaysAndWeeks+DATE(CalendarYear,9,1)-WEEKDAY(DATE(CalendarYear,9,1),(InicioDeLaSemana="lunes")+1)+29</f>
        <v>46293</v>
      </c>
      <c r="C12" s="42">
        <v>46294.0</v>
      </c>
      <c r="D12" s="95">
        <v>46295.0</v>
      </c>
      <c r="E12" s="95">
        <v>46296.0</v>
      </c>
      <c r="F12" s="95">
        <v>46297.0</v>
      </c>
      <c r="G12" s="42">
        <v>46298.0</v>
      </c>
      <c r="H12" s="42">
        <v>46299.0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ht="55.5" customHeight="1">
      <c r="A13" s="16"/>
      <c r="B13" s="43"/>
      <c r="C13" s="43"/>
      <c r="D13" s="63"/>
      <c r="E13" s="74"/>
      <c r="F13" s="74"/>
      <c r="G13" s="43"/>
      <c r="H13" s="4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 ht="24.0" customHeight="1">
      <c r="A14" s="12"/>
      <c r="B14" s="40">
        <f t="array" ref="B14:C14">DaysAndWeeks+DATE(CalendarYear,9,1)-WEEKDAY(DATE(CalendarYear,9,1),(InicioDeLaSemana="lunes")+1)+36</f>
        <v>46300</v>
      </c>
      <c r="C14" s="40">
        <v>46301.0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2020-10-07T05:20:26Z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